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phys1369_ox_ac_uk/Documents/Personal/Ringing/ODG/New folder/"/>
    </mc:Choice>
  </mc:AlternateContent>
  <xr:revisionPtr revIDLastSave="16" documentId="8_{D8FD93E2-42A4-4F82-B1E9-BCCCC63B7D68}" xr6:coauthVersionLast="47" xr6:coauthVersionMax="47" xr10:uidLastSave="{AC50C02E-6710-4666-9BFB-3F93FFB5C7FA}"/>
  <bookViews>
    <workbookView xWindow="28680" yWindow="-120" windowWidth="29040" windowHeight="16440" xr2:uid="{00000000-000D-0000-FFFF-FFFF00000000}"/>
  </bookViews>
  <sheets>
    <sheet name="Income and Expenditure - BUDGET" sheetId="1" r:id="rId1"/>
  </sheets>
  <definedNames>
    <definedName name="_xlnm.Print_Area" localSheetId="0">'Income and Expenditure - BUDGET'!$A$1:$G$30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" i="1" l="1"/>
  <c r="E158" i="1" s="1"/>
  <c r="E26" i="1" s="1"/>
  <c r="D132" i="1"/>
  <c r="D133" i="1" s="1"/>
  <c r="D23" i="1" s="1"/>
  <c r="D131" i="1"/>
  <c r="E58" i="1"/>
  <c r="E52" i="1"/>
  <c r="E111" i="1"/>
  <c r="F111" i="1"/>
  <c r="G111" i="1"/>
  <c r="D52" i="1"/>
  <c r="O8" i="1"/>
  <c r="O7" i="1"/>
  <c r="O9" i="1" s="1"/>
  <c r="D7" i="1" s="1"/>
  <c r="D111" i="1"/>
  <c r="E92" i="1"/>
  <c r="F92" i="1"/>
  <c r="G92" i="1"/>
  <c r="D92" i="1"/>
  <c r="G26" i="1"/>
  <c r="E24" i="1"/>
  <c r="F24" i="1"/>
  <c r="E23" i="1"/>
  <c r="E22" i="1"/>
  <c r="F22" i="1"/>
  <c r="F19" i="1"/>
  <c r="E17" i="1"/>
  <c r="F17" i="1"/>
  <c r="G17" i="1"/>
  <c r="D17" i="1"/>
  <c r="E12" i="1"/>
  <c r="F12" i="1"/>
  <c r="G12" i="1"/>
  <c r="D12" i="1"/>
  <c r="F9" i="1"/>
  <c r="G9" i="1"/>
  <c r="G160" i="1"/>
  <c r="F160" i="1"/>
  <c r="E160" i="1"/>
  <c r="D160" i="1"/>
  <c r="G153" i="1"/>
  <c r="F153" i="1"/>
  <c r="E153" i="1"/>
  <c r="D153" i="1"/>
  <c r="G135" i="1"/>
  <c r="F135" i="1"/>
  <c r="E135" i="1"/>
  <c r="D135" i="1"/>
  <c r="G128" i="1"/>
  <c r="F128" i="1"/>
  <c r="E128" i="1"/>
  <c r="D128" i="1"/>
  <c r="G120" i="1"/>
  <c r="F120" i="1"/>
  <c r="E120" i="1"/>
  <c r="D120" i="1"/>
  <c r="G106" i="1"/>
  <c r="F106" i="1"/>
  <c r="E106" i="1"/>
  <c r="D106" i="1"/>
  <c r="G96" i="1"/>
  <c r="F96" i="1"/>
  <c r="E96" i="1"/>
  <c r="D96" i="1"/>
  <c r="G89" i="1"/>
  <c r="F89" i="1"/>
  <c r="E89" i="1"/>
  <c r="D89" i="1"/>
  <c r="G75" i="1"/>
  <c r="F75" i="1"/>
  <c r="E75" i="1"/>
  <c r="D75" i="1"/>
  <c r="G63" i="1"/>
  <c r="F63" i="1"/>
  <c r="E63" i="1"/>
  <c r="D63" i="1"/>
  <c r="G46" i="1"/>
  <c r="F46" i="1"/>
  <c r="E46" i="1"/>
  <c r="D46" i="1"/>
  <c r="E33" i="1"/>
  <c r="F33" i="1"/>
  <c r="G33" i="1"/>
  <c r="D33" i="1"/>
  <c r="D167" i="1"/>
  <c r="D27" i="1" s="1"/>
  <c r="D158" i="1"/>
  <c r="D26" i="1" s="1"/>
  <c r="D150" i="1"/>
  <c r="D25" i="1" s="1"/>
  <c r="D142" i="1"/>
  <c r="D125" i="1"/>
  <c r="D126" i="1" s="1"/>
  <c r="D116" i="1"/>
  <c r="D118" i="1" s="1"/>
  <c r="D18" i="1" s="1"/>
  <c r="D102" i="1"/>
  <c r="D104" i="1" s="1"/>
  <c r="D86" i="1"/>
  <c r="D21" i="1" s="1"/>
  <c r="D81" i="1"/>
  <c r="D72" i="1"/>
  <c r="D20" i="1" s="1"/>
  <c r="D68" i="1"/>
  <c r="D10" i="1" s="1"/>
  <c r="D60" i="1"/>
  <c r="D19" i="1" s="1"/>
  <c r="D54" i="1"/>
  <c r="D39" i="1"/>
  <c r="D42" i="1" s="1"/>
  <c r="D8" i="1" s="1"/>
  <c r="G167" i="1"/>
  <c r="G27" i="1" s="1"/>
  <c r="F167" i="1"/>
  <c r="F27" i="1" s="1"/>
  <c r="E167" i="1"/>
  <c r="E27" i="1" s="1"/>
  <c r="G158" i="1"/>
  <c r="F158" i="1"/>
  <c r="F26" i="1" s="1"/>
  <c r="G150" i="1"/>
  <c r="G25" i="1" s="1"/>
  <c r="F150" i="1"/>
  <c r="F25" i="1" s="1"/>
  <c r="E150" i="1"/>
  <c r="E25" i="1" s="1"/>
  <c r="G142" i="1"/>
  <c r="G151" i="1" s="1"/>
  <c r="F142" i="1"/>
  <c r="E142" i="1"/>
  <c r="G133" i="1"/>
  <c r="G23" i="1" s="1"/>
  <c r="F133" i="1"/>
  <c r="F23" i="1" s="1"/>
  <c r="E133" i="1"/>
  <c r="G125" i="1"/>
  <c r="G126" i="1" s="1"/>
  <c r="F125" i="1"/>
  <c r="F126" i="1" s="1"/>
  <c r="E125" i="1"/>
  <c r="E126" i="1" s="1"/>
  <c r="G116" i="1"/>
  <c r="G118" i="1" s="1"/>
  <c r="G18" i="1" s="1"/>
  <c r="F116" i="1"/>
  <c r="F118" i="1" s="1"/>
  <c r="F18" i="1" s="1"/>
  <c r="E116" i="1"/>
  <c r="E118" i="1" s="1"/>
  <c r="E18" i="1" s="1"/>
  <c r="G102" i="1"/>
  <c r="G104" i="1" s="1"/>
  <c r="F102" i="1"/>
  <c r="F104" i="1" s="1"/>
  <c r="E102" i="1"/>
  <c r="E104" i="1" s="1"/>
  <c r="G86" i="1"/>
  <c r="G21" i="1" s="1"/>
  <c r="F86" i="1"/>
  <c r="F21" i="1" s="1"/>
  <c r="E86" i="1"/>
  <c r="E21" i="1" s="1"/>
  <c r="G81" i="1"/>
  <c r="G11" i="1" s="1"/>
  <c r="F81" i="1"/>
  <c r="F11" i="1" s="1"/>
  <c r="F14" i="1" s="1"/>
  <c r="E81" i="1"/>
  <c r="E11" i="1" s="1"/>
  <c r="G72" i="1"/>
  <c r="G20" i="1" s="1"/>
  <c r="F72" i="1"/>
  <c r="F20" i="1" s="1"/>
  <c r="E72" i="1"/>
  <c r="E20" i="1" s="1"/>
  <c r="G68" i="1"/>
  <c r="G10" i="1" s="1"/>
  <c r="F68" i="1"/>
  <c r="F10" i="1" s="1"/>
  <c r="E68" i="1"/>
  <c r="E10" i="1" s="1"/>
  <c r="G60" i="1"/>
  <c r="G19" i="1" s="1"/>
  <c r="F60" i="1"/>
  <c r="E60" i="1"/>
  <c r="E19" i="1" s="1"/>
  <c r="G54" i="1"/>
  <c r="F54" i="1"/>
  <c r="E54" i="1"/>
  <c r="E9" i="1" s="1"/>
  <c r="G39" i="1"/>
  <c r="G42" i="1" s="1"/>
  <c r="G8" i="1" s="1"/>
  <c r="F39" i="1"/>
  <c r="F42" i="1" s="1"/>
  <c r="F8" i="1" s="1"/>
  <c r="E39" i="1"/>
  <c r="E42" i="1" s="1"/>
  <c r="E8" i="1" s="1"/>
  <c r="D151" i="1" l="1"/>
  <c r="D87" i="1"/>
  <c r="D93" i="1" s="1"/>
  <c r="D94" i="1" s="1"/>
  <c r="D61" i="1"/>
  <c r="E14" i="1"/>
  <c r="E28" i="1"/>
  <c r="E30" i="1" s="1"/>
  <c r="D24" i="1"/>
  <c r="D11" i="1"/>
  <c r="D22" i="1"/>
  <c r="D9" i="1"/>
  <c r="D14" i="1" s="1"/>
  <c r="G22" i="1"/>
  <c r="G24" i="1"/>
  <c r="G28" i="1" s="1"/>
  <c r="D28" i="1"/>
  <c r="G94" i="1"/>
  <c r="F28" i="1"/>
  <c r="F30" i="1" s="1"/>
  <c r="G14" i="1"/>
  <c r="F61" i="1"/>
  <c r="F87" i="1"/>
  <c r="F93" i="1" s="1"/>
  <c r="F94" i="1" s="1"/>
  <c r="E87" i="1"/>
  <c r="E93" i="1" s="1"/>
  <c r="E94" i="1" s="1"/>
  <c r="G61" i="1"/>
  <c r="G87" i="1"/>
  <c r="G93" i="1" s="1"/>
  <c r="D73" i="1"/>
  <c r="G30" i="1"/>
  <c r="E151" i="1"/>
  <c r="F151" i="1"/>
  <c r="E73" i="1"/>
  <c r="F73" i="1"/>
  <c r="G73" i="1"/>
  <c r="E61" i="1"/>
  <c r="D30" i="1" l="1"/>
</calcChain>
</file>

<file path=xl/sharedStrings.xml><?xml version="1.0" encoding="utf-8"?>
<sst xmlns="http://schemas.openxmlformats.org/spreadsheetml/2006/main" count="176" uniqueCount="153">
  <si>
    <t>Income and Expenditure - BUDGET</t>
  </si>
  <si>
    <t>Oxford Diocesan Guild of Church Bellringers</t>
  </si>
  <si>
    <t>Account</t>
  </si>
  <si>
    <t>Notes</t>
  </si>
  <si>
    <t>Income</t>
  </si>
  <si>
    <t>Subscriptions</t>
  </si>
  <si>
    <t>Grants, Donations and Peal Fees</t>
  </si>
  <si>
    <t>1</t>
  </si>
  <si>
    <t>Course Fees</t>
  </si>
  <si>
    <t>2</t>
  </si>
  <si>
    <t>Ringing Events</t>
  </si>
  <si>
    <t>3</t>
  </si>
  <si>
    <t>Young Ringer Activities</t>
  </si>
  <si>
    <t>4</t>
  </si>
  <si>
    <t>Fundraising Income</t>
  </si>
  <si>
    <t>5</t>
  </si>
  <si>
    <t>Interest</t>
  </si>
  <si>
    <t>Total Income</t>
  </si>
  <si>
    <t>Expenditure</t>
  </si>
  <si>
    <t>Fundraising Costs</t>
  </si>
  <si>
    <t>Grant Expenditure</t>
  </si>
  <si>
    <t>6</t>
  </si>
  <si>
    <t>Course Costs</t>
  </si>
  <si>
    <t>Ringing Event Costs</t>
  </si>
  <si>
    <t>Young Ringer Costs</t>
  </si>
  <si>
    <t>Ringing Initiatives</t>
  </si>
  <si>
    <t>7</t>
  </si>
  <si>
    <t>Insurance</t>
  </si>
  <si>
    <t>8</t>
  </si>
  <si>
    <t>Ringing Support</t>
  </si>
  <si>
    <t>9</t>
  </si>
  <si>
    <t>IT</t>
  </si>
  <si>
    <t>Ringing Publications</t>
  </si>
  <si>
    <t>10</t>
  </si>
  <si>
    <t>Administration</t>
  </si>
  <si>
    <t>11</t>
  </si>
  <si>
    <t>Total Expenditure</t>
  </si>
  <si>
    <t>Surplus/(Deficit)</t>
  </si>
  <si>
    <t>1. Grants, Donations &amp; Peal Fees</t>
  </si>
  <si>
    <t>Unrestricted donations and peal fees</t>
  </si>
  <si>
    <t>Peal Fees Received</t>
  </si>
  <si>
    <t>Donations Received</t>
  </si>
  <si>
    <t>Total Unrestricted donations and peal fees</t>
  </si>
  <si>
    <t>Youth Fund Grants In (Restricted)</t>
  </si>
  <si>
    <t>Training Fund Grants In (Restricted)</t>
  </si>
  <si>
    <t>Total Grants, Donations &amp; Peal Fees</t>
  </si>
  <si>
    <t>Agreed practice is to donate 50% of the Peal Fees received to the Bell Fund.</t>
  </si>
  <si>
    <t>2. Courses</t>
  </si>
  <si>
    <t>Course Income</t>
  </si>
  <si>
    <t>Michaelmas Course Income</t>
  </si>
  <si>
    <t>Radley Course Income</t>
  </si>
  <si>
    <t>Steeple Aston Course Income</t>
  </si>
  <si>
    <t>Other Courses / Training Meetings Income</t>
  </si>
  <si>
    <t>Total Course Income</t>
  </si>
  <si>
    <t>Michaelmas Course Costs</t>
  </si>
  <si>
    <t>Radley Course Costs</t>
  </si>
  <si>
    <t>Steeple Aston Course Costs</t>
  </si>
  <si>
    <t>Other Courses / Training Meetings Costs</t>
  </si>
  <si>
    <t>Total Course Costs</t>
  </si>
  <si>
    <t>Total Courses</t>
  </si>
  <si>
    <t>3. Ringing Events</t>
  </si>
  <si>
    <t>Ringing Event Income</t>
  </si>
  <si>
    <t>Guild Ringing Event Income</t>
  </si>
  <si>
    <t>Total Ringing Event Income</t>
  </si>
  <si>
    <t>Other Guild Ringing Events Costs</t>
  </si>
  <si>
    <t>Striking Competitions (Hall Hire, Judges Gifts) Costs</t>
  </si>
  <si>
    <t>Total Ringing Event Costs</t>
  </si>
  <si>
    <t>Total Ringing Events</t>
  </si>
  <si>
    <t>4. Young Ringer Activities</t>
  </si>
  <si>
    <t>Young Ringers Income</t>
  </si>
  <si>
    <t>RWNYC ODG Team Income</t>
  </si>
  <si>
    <t>Other Young Ringer Income</t>
  </si>
  <si>
    <t>Total Young Ringers Income</t>
  </si>
  <si>
    <t>Young Ringers Costs</t>
  </si>
  <si>
    <t>RWNYC ODG Team Costs</t>
  </si>
  <si>
    <t>RWNYC B&amp;B Team Costs</t>
  </si>
  <si>
    <t>Other Young Ringer Costs</t>
  </si>
  <si>
    <t>Total Young Ringers Costs</t>
  </si>
  <si>
    <t>Total Young Ringer Activities</t>
  </si>
  <si>
    <t>RWNYC</t>
  </si>
  <si>
    <t>Other</t>
  </si>
  <si>
    <t>5. Fundraising</t>
  </si>
  <si>
    <t>Bookstall</t>
  </si>
  <si>
    <t>Book Stall Sales</t>
  </si>
  <si>
    <t>Bookstall Cost of Sales</t>
  </si>
  <si>
    <t>Total Bookstall</t>
  </si>
  <si>
    <t>Income from badges, educational leaflets, etc.</t>
  </si>
  <si>
    <t>Total Fundraising</t>
  </si>
  <si>
    <t>6. Grant Expenditure</t>
  </si>
  <si>
    <t>Unrestricted Grant Expenditure</t>
  </si>
  <si>
    <t>Donation to Oxford Diocesan Bell Fund (ODBF)</t>
  </si>
  <si>
    <t>Donation to ODBF from Peal Fees</t>
  </si>
  <si>
    <t>Donation to ART Association of Ringing Teachers</t>
  </si>
  <si>
    <t>Donation to Ringing World</t>
  </si>
  <si>
    <t>Donation to Mobile Belfries Trust</t>
  </si>
  <si>
    <t>Donation to L&amp;D</t>
  </si>
  <si>
    <t>Total Unrestricted Grant Expenditure</t>
  </si>
  <si>
    <t>Youth Fund Grants Out (Restricted)</t>
  </si>
  <si>
    <t>Total Grant Expenditure</t>
  </si>
  <si>
    <t>7. Ringing Initiatives</t>
  </si>
  <si>
    <t>Ringing Initiative Costs</t>
  </si>
  <si>
    <t>Recruitment Initiatives Costs</t>
  </si>
  <si>
    <t>Total Ringing Initiative Costs</t>
  </si>
  <si>
    <t>Total Ringing Initiatives</t>
  </si>
  <si>
    <t>8. Insurance</t>
  </si>
  <si>
    <t>Personal Accident Insurance</t>
  </si>
  <si>
    <t>Group Indemnity Insurance</t>
  </si>
  <si>
    <t>Total Insurance</t>
  </si>
  <si>
    <t>9. Ringing Support and IT</t>
  </si>
  <si>
    <t>Library Costs</t>
  </si>
  <si>
    <t>Central Council Affiliation Fee</t>
  </si>
  <si>
    <t>Ringing World - Notices Account</t>
  </si>
  <si>
    <t>Total Ringing Support</t>
  </si>
  <si>
    <t>Zoom Webinar Licence</t>
  </si>
  <si>
    <t>Website &amp; Publicity</t>
  </si>
  <si>
    <t>Server Hosting</t>
  </si>
  <si>
    <t>IT Income</t>
  </si>
  <si>
    <t>Xero</t>
  </si>
  <si>
    <t>Membership Mojo</t>
  </si>
  <si>
    <t>Total IT</t>
  </si>
  <si>
    <t>Total Ringing Support and IT</t>
  </si>
  <si>
    <t>10. Ringing Publications</t>
  </si>
  <si>
    <t>Guild Annual Reports</t>
  </si>
  <si>
    <t>Odd Bob</t>
  </si>
  <si>
    <t>Total Ringing Publications</t>
  </si>
  <si>
    <t>11. Administration</t>
  </si>
  <si>
    <t>Officers Expenses</t>
  </si>
  <si>
    <t>Professional Fees</t>
  </si>
  <si>
    <t>Hall Hire</t>
  </si>
  <si>
    <t>Other Administration Costs &amp; Printing</t>
  </si>
  <si>
    <t>Total Administration</t>
  </si>
  <si>
    <t>YE 2024 ACT</t>
  </si>
  <si>
    <t>2026 BGT</t>
  </si>
  <si>
    <t>2025 BGT</t>
  </si>
  <si>
    <t>Members @ £7 per member</t>
  </si>
  <si>
    <t>NRLM @ £10 a member</t>
  </si>
  <si>
    <t>slight reduction from prior year</t>
  </si>
  <si>
    <t>increase in no. of peals being rung?</t>
  </si>
  <si>
    <t>annual grant in from Bradfield - repeat?</t>
  </si>
  <si>
    <t>Based on current year levels</t>
  </si>
  <si>
    <t>needs adjusting?</t>
  </si>
  <si>
    <t>as prior budget</t>
  </si>
  <si>
    <t>YE 2025 FYF</t>
  </si>
  <si>
    <t>built in inflationary increase - haven't had GII bill this year yet?</t>
  </si>
  <si>
    <t>consistent with run-rate</t>
  </si>
  <si>
    <t>bank charges now included</t>
  </si>
  <si>
    <t>Based on current year levels - includes AGM costs and ringing day advertisment</t>
  </si>
  <si>
    <t>in line with prior - haven't made payments this year so forecast adjusted?</t>
  </si>
  <si>
    <t>current year not as high as budget - next years fee increase?</t>
  </si>
  <si>
    <t>estimate of costs? Added in where we haven't yet been billed for current year - ask A Goldthorpe and R Stanworth for estimates?</t>
  </si>
  <si>
    <t>see right ------&gt;</t>
  </si>
  <si>
    <t>kept in some cost here?</t>
  </si>
  <si>
    <t>for events - mainly charged above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</si>
</sst>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6" formatCode="_-&quot;£&quot;* #,##0_-;\-&quot;£&quot;* #,##0_-;_-&quot;£&quot;* &quot;-&quot;??_-;_-@_-"/>
    <numFmt numFmtId="168" formatCode="_-* #,##0_-;\-* #,##0_-;_-* &quot;-&quot;??_-;_-@_-"/>
  </numFmts>
  <fonts count="14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14"/>
      <color rgb="FFFF0000"/>
      <name val="Arial"/>
      <family val="2"/>
    </font>
    <font>
      <i/>
      <sz val="12"/>
      <color rgb="FFFF0000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EBEBEB"/>
      </top>
      <bottom/>
      <diagonal/>
    </border>
    <border>
      <left style="medium">
        <color indexed="64"/>
      </left>
      <right/>
      <top style="thin">
        <color rgb="FFEBEBEB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164" fontId="0" fillId="3" borderId="0" xfId="0" applyNumberFormat="1" applyFill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6" fontId="4" fillId="0" borderId="0" xfId="2" applyNumberFormat="1" applyFont="1"/>
    <xf numFmtId="166" fontId="0" fillId="0" borderId="0" xfId="2" applyNumberFormat="1" applyFont="1"/>
    <xf numFmtId="0" fontId="0" fillId="0" borderId="3" xfId="0" applyBorder="1"/>
    <xf numFmtId="0" fontId="0" fillId="0" borderId="4" xfId="0" applyBorder="1"/>
    <xf numFmtId="168" fontId="0" fillId="0" borderId="5" xfId="1" applyNumberFormat="1" applyFont="1" applyBorder="1"/>
    <xf numFmtId="0" fontId="0" fillId="0" borderId="6" xfId="0" applyBorder="1"/>
    <xf numFmtId="0" fontId="0" fillId="0" borderId="0" xfId="0" applyBorder="1"/>
    <xf numFmtId="168" fontId="0" fillId="0" borderId="7" xfId="1" applyNumberFormat="1" applyFont="1" applyBorder="1"/>
    <xf numFmtId="0" fontId="0" fillId="0" borderId="8" xfId="0" applyBorder="1"/>
    <xf numFmtId="0" fontId="0" fillId="0" borderId="9" xfId="0" applyBorder="1"/>
    <xf numFmtId="168" fontId="8" fillId="0" borderId="10" xfId="1" applyNumberFormat="1" applyFont="1" applyBorder="1"/>
    <xf numFmtId="0" fontId="0" fillId="3" borderId="4" xfId="0" applyFill="1" applyBorder="1"/>
    <xf numFmtId="0" fontId="0" fillId="3" borderId="0" xfId="0" applyFill="1" applyBorder="1"/>
    <xf numFmtId="164" fontId="0" fillId="0" borderId="0" xfId="0" applyNumberFormat="1"/>
    <xf numFmtId="0" fontId="9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164" fontId="0" fillId="0" borderId="13" xfId="0" applyNumberForma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164" fontId="6" fillId="0" borderId="13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horizontal="right" vertical="center"/>
    </xf>
    <xf numFmtId="164" fontId="6" fillId="2" borderId="16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3">
    <cellStyle name="Comma" xfId="1" builtinId="3"/>
    <cellStyle name="Currency" xfId="2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7"/>
  <sheetViews>
    <sheetView showGridLines="0" tabSelected="1" zoomScaleNormal="100" workbookViewId="0">
      <selection activeCell="K164" sqref="K164"/>
    </sheetView>
  </sheetViews>
  <sheetFormatPr defaultRowHeight="12" x14ac:dyDescent="0.2"/>
  <cols>
    <col min="1" max="1" width="1.42578125" customWidth="1"/>
    <col min="2" max="2" width="48.7109375" customWidth="1"/>
    <col min="3" max="3" width="7.140625" customWidth="1"/>
    <col min="4" max="7" width="25.42578125" customWidth="1"/>
    <col min="9" max="9" width="25.85546875" style="57" bestFit="1" customWidth="1"/>
    <col min="15" max="15" width="11" bestFit="1" customWidth="1"/>
  </cols>
  <sheetData>
    <row r="1" spans="1:15" s="1" customFormat="1" ht="16.7" customHeight="1" x14ac:dyDescent="0.3">
      <c r="A1" s="33" t="s">
        <v>0</v>
      </c>
      <c r="B1" s="34"/>
      <c r="C1" s="34"/>
      <c r="D1" s="34"/>
      <c r="E1" s="34"/>
      <c r="F1" s="34"/>
      <c r="G1" s="35"/>
      <c r="I1" s="55"/>
    </row>
    <row r="2" spans="1:15" s="2" customFormat="1" ht="14.45" customHeight="1" x14ac:dyDescent="0.2">
      <c r="A2" s="36" t="s">
        <v>1</v>
      </c>
      <c r="B2" s="37"/>
      <c r="C2" s="37"/>
      <c r="D2" s="37"/>
      <c r="E2" s="37"/>
      <c r="F2" s="37"/>
      <c r="G2" s="38"/>
      <c r="I2" s="56"/>
    </row>
    <row r="3" spans="1:15" ht="13.35" customHeight="1" x14ac:dyDescent="0.2">
      <c r="A3" s="23"/>
      <c r="B3" s="24"/>
      <c r="C3" s="24"/>
      <c r="D3" s="24"/>
      <c r="E3" s="24"/>
      <c r="F3" s="24"/>
      <c r="G3" s="39"/>
      <c r="J3" s="31"/>
    </row>
    <row r="4" spans="1:15" s="3" customFormat="1" ht="12.2" customHeight="1" x14ac:dyDescent="0.2">
      <c r="A4" s="40"/>
      <c r="B4" s="5" t="s">
        <v>2</v>
      </c>
      <c r="C4" s="6" t="s">
        <v>3</v>
      </c>
      <c r="D4" s="6" t="s">
        <v>132</v>
      </c>
      <c r="E4" s="32" t="s">
        <v>142</v>
      </c>
      <c r="F4" s="6" t="s">
        <v>133</v>
      </c>
      <c r="G4" s="41" t="s">
        <v>131</v>
      </c>
      <c r="I4" s="58"/>
    </row>
    <row r="5" spans="1:15" ht="13.35" customHeight="1" x14ac:dyDescent="0.2">
      <c r="A5" s="23"/>
      <c r="B5" s="24"/>
      <c r="C5" s="24"/>
      <c r="D5" s="24"/>
      <c r="E5" s="24"/>
      <c r="F5" s="24"/>
      <c r="G5" s="39"/>
    </row>
    <row r="6" spans="1:15" s="3" customFormat="1" ht="12.2" customHeight="1" thickBot="1" x14ac:dyDescent="0.25">
      <c r="A6" s="40" t="s">
        <v>4</v>
      </c>
      <c r="B6" s="4"/>
      <c r="C6" s="4"/>
      <c r="D6" s="4"/>
      <c r="E6" s="4"/>
      <c r="F6" s="4"/>
      <c r="G6" s="42"/>
      <c r="I6" s="58"/>
      <c r="O6" s="18"/>
    </row>
    <row r="7" spans="1:15" ht="10.9" customHeight="1" x14ac:dyDescent="0.2">
      <c r="A7" s="23"/>
      <c r="B7" s="43" t="s">
        <v>5</v>
      </c>
      <c r="C7" s="43"/>
      <c r="D7" s="44">
        <f>O9</f>
        <v>16500</v>
      </c>
      <c r="E7" s="44">
        <v>16225</v>
      </c>
      <c r="F7" s="44">
        <v>16900</v>
      </c>
      <c r="G7" s="45">
        <v>17547</v>
      </c>
      <c r="I7" s="57" t="s">
        <v>150</v>
      </c>
      <c r="K7" s="20" t="s">
        <v>134</v>
      </c>
      <c r="L7" s="21"/>
      <c r="M7" s="21"/>
      <c r="N7" s="29">
        <v>2350</v>
      </c>
      <c r="O7" s="22">
        <f>N7*7</f>
        <v>16450</v>
      </c>
    </row>
    <row r="8" spans="1:15" ht="10.9" customHeight="1" x14ac:dyDescent="0.2">
      <c r="A8" s="23"/>
      <c r="B8" s="9" t="s">
        <v>6</v>
      </c>
      <c r="C8" s="9" t="s">
        <v>7</v>
      </c>
      <c r="D8" s="10">
        <f>D42</f>
        <v>550</v>
      </c>
      <c r="E8" s="17">
        <f t="shared" ref="E8:G8" si="0">E42</f>
        <v>646.75</v>
      </c>
      <c r="F8" s="17">
        <f t="shared" si="0"/>
        <v>350</v>
      </c>
      <c r="G8" s="46">
        <f t="shared" si="0"/>
        <v>619.5</v>
      </c>
      <c r="K8" s="23" t="s">
        <v>135</v>
      </c>
      <c r="L8" s="24"/>
      <c r="M8" s="24"/>
      <c r="N8" s="30">
        <v>5</v>
      </c>
      <c r="O8" s="25">
        <f>N8*10</f>
        <v>50</v>
      </c>
    </row>
    <row r="9" spans="1:15" ht="10.9" customHeight="1" thickBot="1" x14ac:dyDescent="0.25">
      <c r="A9" s="23"/>
      <c r="B9" s="9" t="s">
        <v>8</v>
      </c>
      <c r="C9" s="9" t="s">
        <v>9</v>
      </c>
      <c r="D9" s="10">
        <f>D54</f>
        <v>2045</v>
      </c>
      <c r="E9" s="17">
        <f t="shared" ref="E9:G9" si="1">E54</f>
        <v>1921</v>
      </c>
      <c r="F9" s="17">
        <f t="shared" si="1"/>
        <v>1825</v>
      </c>
      <c r="G9" s="46">
        <f t="shared" si="1"/>
        <v>1790</v>
      </c>
      <c r="K9" s="26"/>
      <c r="L9" s="27"/>
      <c r="M9" s="27"/>
      <c r="N9" s="27"/>
      <c r="O9" s="28">
        <f>SUM(O7:O8)</f>
        <v>16500</v>
      </c>
    </row>
    <row r="10" spans="1:15" ht="10.9" customHeight="1" x14ac:dyDescent="0.2">
      <c r="A10" s="23"/>
      <c r="B10" s="9" t="s">
        <v>10</v>
      </c>
      <c r="C10" s="9" t="s">
        <v>11</v>
      </c>
      <c r="D10" s="10">
        <f>D68</f>
        <v>200</v>
      </c>
      <c r="E10" s="17">
        <f t="shared" ref="E10:G10" si="2">E68</f>
        <v>240.5</v>
      </c>
      <c r="F10" s="17">
        <f t="shared" si="2"/>
        <v>0</v>
      </c>
      <c r="G10" s="46">
        <f t="shared" si="2"/>
        <v>0</v>
      </c>
      <c r="O10" s="19"/>
    </row>
    <row r="11" spans="1:15" ht="10.9" customHeight="1" x14ac:dyDescent="0.2">
      <c r="A11" s="23"/>
      <c r="B11" s="9" t="s">
        <v>12</v>
      </c>
      <c r="C11" s="9" t="s">
        <v>13</v>
      </c>
      <c r="D11" s="10">
        <f>D81</f>
        <v>150</v>
      </c>
      <c r="E11" s="17">
        <f t="shared" ref="E11:G11" si="3">E81</f>
        <v>137.94999999999999</v>
      </c>
      <c r="F11" s="17">
        <f t="shared" si="3"/>
        <v>143</v>
      </c>
      <c r="G11" s="46">
        <f t="shared" si="3"/>
        <v>229</v>
      </c>
    </row>
    <row r="12" spans="1:15" ht="10.9" customHeight="1" x14ac:dyDescent="0.2">
      <c r="A12" s="23"/>
      <c r="B12" s="9" t="s">
        <v>14</v>
      </c>
      <c r="C12" s="9" t="s">
        <v>15</v>
      </c>
      <c r="D12" s="10">
        <f>D100+D103</f>
        <v>750</v>
      </c>
      <c r="E12" s="17">
        <f t="shared" ref="E12:G12" si="4">E100+E103</f>
        <v>303.7</v>
      </c>
      <c r="F12" s="17">
        <f t="shared" si="4"/>
        <v>750</v>
      </c>
      <c r="G12" s="46">
        <f t="shared" si="4"/>
        <v>495.79999999999995</v>
      </c>
    </row>
    <row r="13" spans="1:15" ht="10.9" customHeight="1" x14ac:dyDescent="0.2">
      <c r="A13" s="23"/>
      <c r="B13" s="9" t="s">
        <v>16</v>
      </c>
      <c r="C13" s="9"/>
      <c r="D13" s="16">
        <v>400</v>
      </c>
      <c r="E13" s="17">
        <v>257.10000000000002</v>
      </c>
      <c r="F13" s="17">
        <v>450</v>
      </c>
      <c r="G13" s="46">
        <v>486.26</v>
      </c>
      <c r="I13" s="57" t="s">
        <v>136</v>
      </c>
    </row>
    <row r="14" spans="1:15" ht="10.9" customHeight="1" x14ac:dyDescent="0.2">
      <c r="A14" s="47" t="s">
        <v>17</v>
      </c>
      <c r="B14" s="24"/>
      <c r="C14" s="11"/>
      <c r="D14" s="12">
        <f>SUM(D7:D13)</f>
        <v>20595</v>
      </c>
      <c r="E14" s="12">
        <f>SUM(E7:E13)</f>
        <v>19732</v>
      </c>
      <c r="F14" s="12">
        <f>SUM(F7:F13)</f>
        <v>20418</v>
      </c>
      <c r="G14" s="48">
        <f>SUM(G7:G13)</f>
        <v>21167.559999999998</v>
      </c>
    </row>
    <row r="15" spans="1:15" ht="13.35" customHeight="1" x14ac:dyDescent="0.2">
      <c r="A15" s="23"/>
      <c r="B15" s="24"/>
      <c r="C15" s="24"/>
      <c r="D15" s="24"/>
      <c r="E15" s="24"/>
      <c r="F15" s="24"/>
      <c r="G15" s="39"/>
    </row>
    <row r="16" spans="1:15" s="3" customFormat="1" ht="12.2" customHeight="1" x14ac:dyDescent="0.2">
      <c r="A16" s="40" t="s">
        <v>18</v>
      </c>
      <c r="B16" s="4"/>
      <c r="C16" s="4"/>
      <c r="D16" s="4"/>
      <c r="E16" s="4"/>
      <c r="F16" s="4"/>
      <c r="G16" s="42"/>
      <c r="I16" s="58"/>
    </row>
    <row r="17" spans="1:7" ht="10.9" customHeight="1" x14ac:dyDescent="0.2">
      <c r="A17" s="23"/>
      <c r="B17" s="43" t="s">
        <v>19</v>
      </c>
      <c r="C17" s="43" t="s">
        <v>15</v>
      </c>
      <c r="D17" s="49">
        <f>-D101</f>
        <v>750</v>
      </c>
      <c r="E17" s="49">
        <f t="shared" ref="E17:G17" si="5">-E101</f>
        <v>481.75</v>
      </c>
      <c r="F17" s="49">
        <f t="shared" si="5"/>
        <v>750</v>
      </c>
      <c r="G17" s="50">
        <f t="shared" si="5"/>
        <v>412.7</v>
      </c>
    </row>
    <row r="18" spans="1:7" ht="10.9" customHeight="1" x14ac:dyDescent="0.2">
      <c r="A18" s="23"/>
      <c r="B18" s="9" t="s">
        <v>20</v>
      </c>
      <c r="C18" s="9" t="s">
        <v>21</v>
      </c>
      <c r="D18" s="10">
        <f>D118</f>
        <v>3350</v>
      </c>
      <c r="E18" s="10">
        <f t="shared" ref="E18:G18" si="6">E118</f>
        <v>3133.5</v>
      </c>
      <c r="F18" s="10">
        <f t="shared" si="6"/>
        <v>3925</v>
      </c>
      <c r="G18" s="51">
        <f t="shared" si="6"/>
        <v>2258.25</v>
      </c>
    </row>
    <row r="19" spans="1:7" ht="10.9" customHeight="1" x14ac:dyDescent="0.2">
      <c r="A19" s="23"/>
      <c r="B19" s="9" t="s">
        <v>22</v>
      </c>
      <c r="C19" s="9" t="s">
        <v>9</v>
      </c>
      <c r="D19" s="10">
        <f>D60</f>
        <v>1800</v>
      </c>
      <c r="E19" s="10">
        <f t="shared" ref="E19:G19" si="7">E60</f>
        <v>1752</v>
      </c>
      <c r="F19" s="10">
        <f t="shared" si="7"/>
        <v>1675</v>
      </c>
      <c r="G19" s="51">
        <f t="shared" si="7"/>
        <v>1636.6799999999998</v>
      </c>
    </row>
    <row r="20" spans="1:7" ht="10.9" customHeight="1" x14ac:dyDescent="0.2">
      <c r="A20" s="23"/>
      <c r="B20" s="9" t="s">
        <v>23</v>
      </c>
      <c r="C20" s="9" t="s">
        <v>11</v>
      </c>
      <c r="D20" s="10">
        <f>D72</f>
        <v>900</v>
      </c>
      <c r="E20" s="10">
        <f t="shared" ref="E20:G20" si="8">E72</f>
        <v>936.79</v>
      </c>
      <c r="F20" s="10">
        <f t="shared" si="8"/>
        <v>650</v>
      </c>
      <c r="G20" s="51">
        <f t="shared" si="8"/>
        <v>20</v>
      </c>
    </row>
    <row r="21" spans="1:7" ht="10.9" customHeight="1" x14ac:dyDescent="0.2">
      <c r="A21" s="23"/>
      <c r="B21" s="9" t="s">
        <v>24</v>
      </c>
      <c r="C21" s="9" t="s">
        <v>13</v>
      </c>
      <c r="D21" s="10">
        <f>D86</f>
        <v>1700</v>
      </c>
      <c r="E21" s="10">
        <f t="shared" ref="E21:G21" si="9">E86</f>
        <v>1157.81</v>
      </c>
      <c r="F21" s="10">
        <f t="shared" si="9"/>
        <v>1845</v>
      </c>
      <c r="G21" s="51">
        <f t="shared" si="9"/>
        <v>1132.08</v>
      </c>
    </row>
    <row r="22" spans="1:7" ht="10.9" customHeight="1" x14ac:dyDescent="0.2">
      <c r="A22" s="23"/>
      <c r="B22" s="9" t="s">
        <v>25</v>
      </c>
      <c r="C22" s="9" t="s">
        <v>26</v>
      </c>
      <c r="D22" s="10">
        <f>D125</f>
        <v>100</v>
      </c>
      <c r="E22" s="10">
        <f t="shared" ref="E22:G22" si="10">E125</f>
        <v>0</v>
      </c>
      <c r="F22" s="10">
        <f t="shared" si="10"/>
        <v>100</v>
      </c>
      <c r="G22" s="51">
        <f t="shared" si="10"/>
        <v>75</v>
      </c>
    </row>
    <row r="23" spans="1:7" ht="10.9" customHeight="1" x14ac:dyDescent="0.2">
      <c r="A23" s="23"/>
      <c r="B23" s="9" t="s">
        <v>27</v>
      </c>
      <c r="C23" s="9" t="s">
        <v>28</v>
      </c>
      <c r="D23" s="10">
        <f>D133</f>
        <v>5632.7255999999998</v>
      </c>
      <c r="E23" s="10">
        <f t="shared" ref="E23:G23" si="11">E133</f>
        <v>5522.2800000000007</v>
      </c>
      <c r="F23" s="10">
        <f t="shared" si="11"/>
        <v>5523</v>
      </c>
      <c r="G23" s="51">
        <f t="shared" si="11"/>
        <v>5177.5200000000004</v>
      </c>
    </row>
    <row r="24" spans="1:7" ht="10.9" customHeight="1" x14ac:dyDescent="0.2">
      <c r="A24" s="23"/>
      <c r="B24" s="9" t="s">
        <v>29</v>
      </c>
      <c r="C24" s="9" t="s">
        <v>30</v>
      </c>
      <c r="D24" s="10">
        <f>D142</f>
        <v>1200</v>
      </c>
      <c r="E24" s="10">
        <f t="shared" ref="E24:G24" si="12">E142</f>
        <v>873.6</v>
      </c>
      <c r="F24" s="10">
        <f t="shared" si="12"/>
        <v>1350</v>
      </c>
      <c r="G24" s="51">
        <f t="shared" si="12"/>
        <v>555.99</v>
      </c>
    </row>
    <row r="25" spans="1:7" ht="10.9" customHeight="1" x14ac:dyDescent="0.2">
      <c r="A25" s="23"/>
      <c r="B25" s="9" t="s">
        <v>31</v>
      </c>
      <c r="C25" s="9" t="s">
        <v>30</v>
      </c>
      <c r="D25" s="10">
        <f>D150</f>
        <v>1685</v>
      </c>
      <c r="E25" s="10">
        <f t="shared" ref="E25:G25" si="13">E150</f>
        <v>1490.74</v>
      </c>
      <c r="F25" s="10">
        <f t="shared" si="13"/>
        <v>1725</v>
      </c>
      <c r="G25" s="51">
        <f t="shared" si="13"/>
        <v>795.72</v>
      </c>
    </row>
    <row r="26" spans="1:7" ht="10.9" customHeight="1" x14ac:dyDescent="0.2">
      <c r="A26" s="23"/>
      <c r="B26" s="9" t="s">
        <v>32</v>
      </c>
      <c r="C26" s="9" t="s">
        <v>33</v>
      </c>
      <c r="D26" s="10">
        <f>D158</f>
        <v>2600</v>
      </c>
      <c r="E26" s="10">
        <f t="shared" ref="E26:G26" si="14">E158</f>
        <v>2554.0500000000002</v>
      </c>
      <c r="F26" s="10">
        <f t="shared" si="14"/>
        <v>2750</v>
      </c>
      <c r="G26" s="51">
        <f t="shared" si="14"/>
        <v>2204</v>
      </c>
    </row>
    <row r="27" spans="1:7" ht="10.9" customHeight="1" x14ac:dyDescent="0.2">
      <c r="A27" s="23"/>
      <c r="B27" s="9" t="s">
        <v>34</v>
      </c>
      <c r="C27" s="9" t="s">
        <v>35</v>
      </c>
      <c r="D27" s="10">
        <f>D167</f>
        <v>525</v>
      </c>
      <c r="E27" s="10">
        <f t="shared" ref="E27:G27" si="15">E167</f>
        <v>440.27</v>
      </c>
      <c r="F27" s="10">
        <f t="shared" si="15"/>
        <v>650</v>
      </c>
      <c r="G27" s="51">
        <f t="shared" si="15"/>
        <v>1238.19</v>
      </c>
    </row>
    <row r="28" spans="1:7" ht="10.9" customHeight="1" x14ac:dyDescent="0.2">
      <c r="A28" s="47" t="s">
        <v>36</v>
      </c>
      <c r="B28" s="24"/>
      <c r="C28" s="11"/>
      <c r="D28" s="12">
        <f>SUM(D17:D27)</f>
        <v>20242.725599999998</v>
      </c>
      <c r="E28" s="12">
        <f>SUM(E17:E27)</f>
        <v>18342.79</v>
      </c>
      <c r="F28" s="12">
        <f>SUM(F17:F27)</f>
        <v>20943</v>
      </c>
      <c r="G28" s="48">
        <f>SUM(G17:G27)</f>
        <v>15506.13</v>
      </c>
    </row>
    <row r="29" spans="1:7" ht="13.35" customHeight="1" x14ac:dyDescent="0.2">
      <c r="A29" s="23"/>
      <c r="B29" s="24"/>
      <c r="C29" s="24"/>
      <c r="D29" s="24"/>
      <c r="E29" s="24"/>
      <c r="F29" s="24"/>
      <c r="G29" s="39"/>
    </row>
    <row r="30" spans="1:7" ht="10.9" customHeight="1" thickBot="1" x14ac:dyDescent="0.25">
      <c r="A30" s="26"/>
      <c r="B30" s="52" t="s">
        <v>37</v>
      </c>
      <c r="C30" s="52"/>
      <c r="D30" s="53">
        <f>(D14 - D28)</f>
        <v>352.27440000000206</v>
      </c>
      <c r="E30" s="53">
        <f>(E14 - E28)</f>
        <v>1389.2099999999991</v>
      </c>
      <c r="F30" s="53">
        <f>(F14 - F28)</f>
        <v>-525</v>
      </c>
      <c r="G30" s="54">
        <f>(G14 - G28)</f>
        <v>5661.4299999999985</v>
      </c>
    </row>
    <row r="31" spans="1:7" ht="13.35" customHeight="1" x14ac:dyDescent="0.2"/>
    <row r="32" spans="1:7" ht="13.35" customHeight="1" x14ac:dyDescent="0.2"/>
    <row r="33" spans="1:9" s="3" customFormat="1" ht="12.2" customHeight="1" x14ac:dyDescent="0.2">
      <c r="A33" s="4"/>
      <c r="B33" s="5" t="s">
        <v>2</v>
      </c>
      <c r="C33" s="6"/>
      <c r="D33" s="6" t="str">
        <f>D$4</f>
        <v>2026 BGT</v>
      </c>
      <c r="E33" s="6" t="str">
        <f t="shared" ref="E33:G33" si="16">E$4</f>
        <v>YE 2025 FYF</v>
      </c>
      <c r="F33" s="6" t="str">
        <f t="shared" si="16"/>
        <v>2025 BGT</v>
      </c>
      <c r="G33" s="6" t="str">
        <f t="shared" si="16"/>
        <v>YE 2024 ACT</v>
      </c>
      <c r="I33" s="58"/>
    </row>
    <row r="34" spans="1:9" ht="13.35" customHeight="1" x14ac:dyDescent="0.2"/>
    <row r="35" spans="1:9" s="3" customFormat="1" ht="12.2" customHeight="1" x14ac:dyDescent="0.2">
      <c r="A35" s="4" t="s">
        <v>38</v>
      </c>
      <c r="B35" s="4"/>
      <c r="C35" s="4"/>
      <c r="D35" s="4"/>
      <c r="E35" s="4"/>
      <c r="F35" s="4"/>
      <c r="G35" s="4"/>
      <c r="I35" s="58"/>
    </row>
    <row r="36" spans="1:9" ht="10.9" customHeight="1" x14ac:dyDescent="0.2">
      <c r="A36" s="13"/>
      <c r="B36" s="13" t="s">
        <v>39</v>
      </c>
      <c r="C36" s="13"/>
      <c r="D36" s="13"/>
      <c r="E36" s="13"/>
      <c r="F36" s="13"/>
      <c r="G36" s="13"/>
    </row>
    <row r="37" spans="1:9" ht="10.9" customHeight="1" x14ac:dyDescent="0.2">
      <c r="B37" s="9" t="s">
        <v>40</v>
      </c>
      <c r="C37" s="9"/>
      <c r="D37" s="16">
        <v>400</v>
      </c>
      <c r="E37" s="10">
        <v>367</v>
      </c>
      <c r="F37" s="10">
        <v>350</v>
      </c>
      <c r="G37" s="10">
        <v>436.5</v>
      </c>
      <c r="I37" s="57" t="s">
        <v>137</v>
      </c>
    </row>
    <row r="38" spans="1:9" ht="10.9" customHeight="1" x14ac:dyDescent="0.2">
      <c r="B38" s="9" t="s">
        <v>41</v>
      </c>
      <c r="C38" s="9"/>
      <c r="D38" s="16">
        <v>0</v>
      </c>
      <c r="E38" s="10">
        <v>14</v>
      </c>
      <c r="F38" s="10">
        <v>0</v>
      </c>
      <c r="G38" s="10">
        <v>0</v>
      </c>
    </row>
    <row r="39" spans="1:9" ht="10.9" customHeight="1" x14ac:dyDescent="0.2">
      <c r="B39" s="11" t="s">
        <v>42</v>
      </c>
      <c r="C39" s="11"/>
      <c r="D39" s="12">
        <f>SUM(D37:D38)</f>
        <v>400</v>
      </c>
      <c r="E39" s="12">
        <f>SUM(E37:E38)</f>
        <v>381</v>
      </c>
      <c r="F39" s="12">
        <f>SUM(F37:F38)</f>
        <v>350</v>
      </c>
      <c r="G39" s="12">
        <f>SUM(G37:G38)</f>
        <v>436.5</v>
      </c>
    </row>
    <row r="40" spans="1:9" ht="10.9" customHeight="1" x14ac:dyDescent="0.2">
      <c r="B40" s="9" t="s">
        <v>43</v>
      </c>
      <c r="C40" s="9"/>
      <c r="D40" s="16">
        <v>150</v>
      </c>
      <c r="E40" s="10">
        <v>165.75</v>
      </c>
      <c r="F40" s="10">
        <v>0</v>
      </c>
      <c r="G40" s="10">
        <v>183</v>
      </c>
      <c r="I40" s="57" t="s">
        <v>138</v>
      </c>
    </row>
    <row r="41" spans="1:9" ht="10.9" customHeight="1" x14ac:dyDescent="0.2">
      <c r="B41" s="9" t="s">
        <v>44</v>
      </c>
      <c r="C41" s="9"/>
      <c r="D41" s="16">
        <v>0</v>
      </c>
      <c r="E41" s="10">
        <v>100</v>
      </c>
      <c r="F41" s="10">
        <v>0</v>
      </c>
      <c r="G41" s="10">
        <v>0</v>
      </c>
    </row>
    <row r="42" spans="1:9" ht="10.9" customHeight="1" x14ac:dyDescent="0.2">
      <c r="A42" s="11" t="s">
        <v>45</v>
      </c>
      <c r="C42" s="11"/>
      <c r="D42" s="12">
        <f>(SUM(D40:D41) + D39)</f>
        <v>550</v>
      </c>
      <c r="E42" s="12">
        <f>(SUM(E40:E41) + E39)</f>
        <v>646.75</v>
      </c>
      <c r="F42" s="12">
        <f>(SUM(F40:F41) + F39)</f>
        <v>350</v>
      </c>
      <c r="G42" s="12">
        <f>(SUM(G40:G41) + G39)</f>
        <v>619.5</v>
      </c>
    </row>
    <row r="43" spans="1:9" ht="13.35" customHeight="1" x14ac:dyDescent="0.2"/>
    <row r="44" spans="1:9" ht="10.9" customHeight="1" x14ac:dyDescent="0.2">
      <c r="A44" s="14" t="s">
        <v>46</v>
      </c>
    </row>
    <row r="45" spans="1:9" ht="13.35" customHeight="1" x14ac:dyDescent="0.2"/>
    <row r="46" spans="1:9" s="3" customFormat="1" ht="12.2" customHeight="1" x14ac:dyDescent="0.2">
      <c r="A46" s="4"/>
      <c r="B46" s="5" t="s">
        <v>2</v>
      </c>
      <c r="C46" s="6"/>
      <c r="D46" s="6" t="str">
        <f>D$4</f>
        <v>2026 BGT</v>
      </c>
      <c r="E46" s="6" t="str">
        <f t="shared" ref="E46:G46" si="17">E$4</f>
        <v>YE 2025 FYF</v>
      </c>
      <c r="F46" s="6" t="str">
        <f t="shared" si="17"/>
        <v>2025 BGT</v>
      </c>
      <c r="G46" s="6" t="str">
        <f t="shared" si="17"/>
        <v>YE 2024 ACT</v>
      </c>
      <c r="I46" s="58"/>
    </row>
    <row r="47" spans="1:9" ht="13.35" customHeight="1" x14ac:dyDescent="0.2"/>
    <row r="48" spans="1:9" s="3" customFormat="1" ht="12.2" customHeight="1" x14ac:dyDescent="0.2">
      <c r="A48" s="4" t="s">
        <v>47</v>
      </c>
      <c r="B48" s="4"/>
      <c r="C48" s="4"/>
      <c r="D48" s="4"/>
      <c r="E48" s="4"/>
      <c r="F48" s="4"/>
      <c r="G48" s="4"/>
      <c r="I48" s="58"/>
    </row>
    <row r="49" spans="1:9" ht="10.9" customHeight="1" x14ac:dyDescent="0.2">
      <c r="A49" s="13"/>
      <c r="B49" s="13" t="s">
        <v>48</v>
      </c>
      <c r="C49" s="13"/>
      <c r="D49" s="13"/>
      <c r="E49" s="13"/>
      <c r="F49" s="13"/>
      <c r="G49" s="13"/>
    </row>
    <row r="50" spans="1:9" ht="10.9" customHeight="1" x14ac:dyDescent="0.2">
      <c r="B50" s="9" t="s">
        <v>49</v>
      </c>
      <c r="C50" s="9"/>
      <c r="D50" s="16">
        <v>320</v>
      </c>
      <c r="E50" s="10">
        <v>320</v>
      </c>
      <c r="F50" s="10">
        <v>350</v>
      </c>
      <c r="G50" s="10">
        <v>320</v>
      </c>
    </row>
    <row r="51" spans="1:9" ht="10.9" customHeight="1" x14ac:dyDescent="0.2">
      <c r="B51" s="9" t="s">
        <v>50</v>
      </c>
      <c r="C51" s="9"/>
      <c r="D51" s="16">
        <v>750</v>
      </c>
      <c r="E51" s="10">
        <v>750</v>
      </c>
      <c r="F51" s="10">
        <v>650</v>
      </c>
      <c r="G51" s="10">
        <v>650</v>
      </c>
    </row>
    <row r="52" spans="1:9" ht="10.9" customHeight="1" x14ac:dyDescent="0.2">
      <c r="B52" s="9" t="s">
        <v>51</v>
      </c>
      <c r="C52" s="9"/>
      <c r="D52" s="16">
        <f>25*37</f>
        <v>925</v>
      </c>
      <c r="E52" s="16">
        <f>962-37*3</f>
        <v>851</v>
      </c>
      <c r="F52" s="10">
        <v>775</v>
      </c>
      <c r="G52" s="10">
        <v>772</v>
      </c>
    </row>
    <row r="53" spans="1:9" ht="10.9" customHeight="1" x14ac:dyDescent="0.2">
      <c r="B53" s="9" t="s">
        <v>52</v>
      </c>
      <c r="C53" s="9"/>
      <c r="D53" s="16">
        <v>50</v>
      </c>
      <c r="E53" s="10">
        <v>0</v>
      </c>
      <c r="F53" s="10">
        <v>50</v>
      </c>
      <c r="G53" s="10">
        <v>48</v>
      </c>
    </row>
    <row r="54" spans="1:9" ht="10.9" customHeight="1" x14ac:dyDescent="0.2">
      <c r="B54" s="11" t="s">
        <v>53</v>
      </c>
      <c r="C54" s="11"/>
      <c r="D54" s="12">
        <f>SUM(D50:D53)</f>
        <v>2045</v>
      </c>
      <c r="E54" s="12">
        <f>SUM(E50:E53)</f>
        <v>1921</v>
      </c>
      <c r="F54" s="12">
        <f>SUM(F50:F53)</f>
        <v>1825</v>
      </c>
      <c r="G54" s="12">
        <f>SUM(G50:G53)</f>
        <v>1790</v>
      </c>
    </row>
    <row r="55" spans="1:9" ht="10.9" customHeight="1" x14ac:dyDescent="0.2">
      <c r="A55" s="13"/>
      <c r="B55" s="13" t="s">
        <v>22</v>
      </c>
      <c r="C55" s="13"/>
      <c r="D55" s="13"/>
      <c r="E55" s="13"/>
      <c r="F55" s="13"/>
      <c r="G55" s="13"/>
    </row>
    <row r="56" spans="1:9" ht="10.9" customHeight="1" x14ac:dyDescent="0.2">
      <c r="B56" s="9" t="s">
        <v>54</v>
      </c>
      <c r="C56" s="9"/>
      <c r="D56" s="16">
        <v>300</v>
      </c>
      <c r="E56" s="10">
        <v>300</v>
      </c>
      <c r="F56" s="10">
        <v>300</v>
      </c>
      <c r="G56" s="10">
        <v>260</v>
      </c>
    </row>
    <row r="57" spans="1:9" ht="10.9" customHeight="1" x14ac:dyDescent="0.2">
      <c r="B57" s="9" t="s">
        <v>55</v>
      </c>
      <c r="C57" s="9"/>
      <c r="D57" s="16">
        <v>650</v>
      </c>
      <c r="E57" s="10">
        <v>657</v>
      </c>
      <c r="F57" s="10">
        <v>550</v>
      </c>
      <c r="G57" s="10">
        <v>528.67999999999995</v>
      </c>
    </row>
    <row r="58" spans="1:9" ht="10.9" customHeight="1" x14ac:dyDescent="0.2">
      <c r="B58" s="9" t="s">
        <v>56</v>
      </c>
      <c r="C58" s="9"/>
      <c r="D58" s="16">
        <v>800</v>
      </c>
      <c r="E58" s="10">
        <f>465+300</f>
        <v>765</v>
      </c>
      <c r="F58" s="10">
        <v>775</v>
      </c>
      <c r="G58" s="10">
        <v>800</v>
      </c>
    </row>
    <row r="59" spans="1:9" ht="10.9" customHeight="1" x14ac:dyDescent="0.2">
      <c r="B59" s="9" t="s">
        <v>57</v>
      </c>
      <c r="C59" s="9"/>
      <c r="D59" s="16">
        <v>50</v>
      </c>
      <c r="E59" s="10">
        <v>30</v>
      </c>
      <c r="F59" s="10">
        <v>50</v>
      </c>
      <c r="G59" s="10">
        <v>48</v>
      </c>
    </row>
    <row r="60" spans="1:9" ht="10.9" customHeight="1" x14ac:dyDescent="0.2">
      <c r="B60" s="11" t="s">
        <v>58</v>
      </c>
      <c r="C60" s="11"/>
      <c r="D60" s="12">
        <f>SUM(D56:D59)</f>
        <v>1800</v>
      </c>
      <c r="E60" s="12">
        <f>SUM(E56:E59)</f>
        <v>1752</v>
      </c>
      <c r="F60" s="12">
        <f>SUM(F56:F59)</f>
        <v>1675</v>
      </c>
      <c r="G60" s="12">
        <f>SUM(G56:G59)</f>
        <v>1636.6799999999998</v>
      </c>
    </row>
    <row r="61" spans="1:9" ht="10.9" customHeight="1" x14ac:dyDescent="0.2">
      <c r="A61" s="11" t="s">
        <v>59</v>
      </c>
      <c r="C61" s="11"/>
      <c r="D61" s="12">
        <f>(0 + (D54 - D60))</f>
        <v>245</v>
      </c>
      <c r="E61" s="12">
        <f>(0 + (E54 - E60))</f>
        <v>169</v>
      </c>
      <c r="F61" s="12">
        <f>(0 + (F54 - F60))</f>
        <v>150</v>
      </c>
      <c r="G61" s="12">
        <f>(0 + (G54 - G60))</f>
        <v>153.32000000000016</v>
      </c>
      <c r="I61" s="57" t="s">
        <v>139</v>
      </c>
    </row>
    <row r="62" spans="1:9" ht="13.35" customHeight="1" x14ac:dyDescent="0.2"/>
    <row r="63" spans="1:9" s="3" customFormat="1" ht="12.2" customHeight="1" x14ac:dyDescent="0.2">
      <c r="A63" s="4"/>
      <c r="B63" s="5" t="s">
        <v>2</v>
      </c>
      <c r="C63" s="6"/>
      <c r="D63" s="6" t="str">
        <f>D$4</f>
        <v>2026 BGT</v>
      </c>
      <c r="E63" s="6" t="str">
        <f t="shared" ref="E63:G63" si="18">E$4</f>
        <v>YE 2025 FYF</v>
      </c>
      <c r="F63" s="6" t="str">
        <f t="shared" si="18"/>
        <v>2025 BGT</v>
      </c>
      <c r="G63" s="6" t="str">
        <f t="shared" si="18"/>
        <v>YE 2024 ACT</v>
      </c>
      <c r="I63" s="58"/>
    </row>
    <row r="64" spans="1:9" ht="13.35" customHeight="1" x14ac:dyDescent="0.2"/>
    <row r="65" spans="1:9" s="3" customFormat="1" ht="12.2" customHeight="1" x14ac:dyDescent="0.2">
      <c r="A65" s="4" t="s">
        <v>60</v>
      </c>
      <c r="B65" s="4"/>
      <c r="C65" s="4"/>
      <c r="D65" s="4"/>
      <c r="E65" s="4"/>
      <c r="F65" s="4"/>
      <c r="G65" s="4"/>
      <c r="I65" s="58"/>
    </row>
    <row r="66" spans="1:9" ht="10.9" customHeight="1" x14ac:dyDescent="0.2">
      <c r="A66" s="13"/>
      <c r="B66" s="13" t="s">
        <v>61</v>
      </c>
      <c r="C66" s="13"/>
      <c r="D66" s="13"/>
      <c r="E66" s="13"/>
      <c r="F66" s="13"/>
      <c r="G66" s="13"/>
    </row>
    <row r="67" spans="1:9" ht="10.9" customHeight="1" x14ac:dyDescent="0.2">
      <c r="B67" s="9" t="s">
        <v>62</v>
      </c>
      <c r="C67" s="9"/>
      <c r="D67" s="16">
        <v>200</v>
      </c>
      <c r="E67" s="10">
        <v>240.5</v>
      </c>
      <c r="F67" s="10">
        <v>0</v>
      </c>
      <c r="G67" s="10">
        <v>0</v>
      </c>
    </row>
    <row r="68" spans="1:9" ht="10.9" customHeight="1" x14ac:dyDescent="0.2">
      <c r="B68" s="11" t="s">
        <v>63</v>
      </c>
      <c r="C68" s="11"/>
      <c r="D68" s="12">
        <f>D67</f>
        <v>200</v>
      </c>
      <c r="E68" s="12">
        <f>E67</f>
        <v>240.5</v>
      </c>
      <c r="F68" s="12">
        <f>F67</f>
        <v>0</v>
      </c>
      <c r="G68" s="12">
        <f>G67</f>
        <v>0</v>
      </c>
    </row>
    <row r="69" spans="1:9" ht="10.9" customHeight="1" x14ac:dyDescent="0.2">
      <c r="A69" s="13"/>
      <c r="B69" s="13" t="s">
        <v>23</v>
      </c>
      <c r="C69" s="13"/>
      <c r="D69" s="13"/>
      <c r="E69" s="13"/>
      <c r="F69" s="13"/>
      <c r="G69" s="13"/>
    </row>
    <row r="70" spans="1:9" ht="10.9" customHeight="1" x14ac:dyDescent="0.2">
      <c r="B70" s="9" t="s">
        <v>64</v>
      </c>
      <c r="C70" s="9"/>
      <c r="D70" s="16">
        <v>600</v>
      </c>
      <c r="E70" s="10">
        <v>624.29</v>
      </c>
      <c r="F70" s="10">
        <v>500</v>
      </c>
      <c r="G70" s="10">
        <v>0</v>
      </c>
    </row>
    <row r="71" spans="1:9" ht="10.9" customHeight="1" x14ac:dyDescent="0.2">
      <c r="B71" s="9" t="s">
        <v>65</v>
      </c>
      <c r="C71" s="9"/>
      <c r="D71" s="16">
        <v>300</v>
      </c>
      <c r="E71" s="10">
        <v>312.5</v>
      </c>
      <c r="F71" s="10">
        <v>150</v>
      </c>
      <c r="G71" s="10">
        <v>20</v>
      </c>
    </row>
    <row r="72" spans="1:9" ht="10.9" customHeight="1" x14ac:dyDescent="0.2">
      <c r="B72" s="11" t="s">
        <v>66</v>
      </c>
      <c r="C72" s="11"/>
      <c r="D72" s="12">
        <f>SUM(D70:D71)</f>
        <v>900</v>
      </c>
      <c r="E72" s="12">
        <f>SUM(E70:E71)</f>
        <v>936.79</v>
      </c>
      <c r="F72" s="12">
        <f>SUM(F70:F71)</f>
        <v>650</v>
      </c>
      <c r="G72" s="12">
        <f>SUM(G70:G71)</f>
        <v>20</v>
      </c>
    </row>
    <row r="73" spans="1:9" ht="10.9" customHeight="1" x14ac:dyDescent="0.2">
      <c r="A73" s="11" t="s">
        <v>67</v>
      </c>
      <c r="C73" s="11"/>
      <c r="D73" s="12">
        <f>(0 + (D68 - D72))</f>
        <v>-700</v>
      </c>
      <c r="E73" s="12">
        <f>(0 + (E68 - E72))</f>
        <v>-696.29</v>
      </c>
      <c r="F73" s="12">
        <f>(0 + (F68 - F72))</f>
        <v>-650</v>
      </c>
      <c r="G73" s="12">
        <f>(0 + (G68 - G72))</f>
        <v>-20</v>
      </c>
      <c r="I73" s="57" t="s">
        <v>146</v>
      </c>
    </row>
    <row r="74" spans="1:9" ht="13.35" customHeight="1" x14ac:dyDescent="0.2"/>
    <row r="75" spans="1:9" s="3" customFormat="1" ht="12.2" customHeight="1" x14ac:dyDescent="0.2">
      <c r="A75" s="4"/>
      <c r="B75" s="5" t="s">
        <v>2</v>
      </c>
      <c r="C75" s="6"/>
      <c r="D75" s="6" t="str">
        <f>D$4</f>
        <v>2026 BGT</v>
      </c>
      <c r="E75" s="6" t="str">
        <f t="shared" ref="E75:G75" si="19">E$4</f>
        <v>YE 2025 FYF</v>
      </c>
      <c r="F75" s="6" t="str">
        <f t="shared" si="19"/>
        <v>2025 BGT</v>
      </c>
      <c r="G75" s="6" t="str">
        <f t="shared" si="19"/>
        <v>YE 2024 ACT</v>
      </c>
      <c r="I75" s="58"/>
    </row>
    <row r="76" spans="1:9" ht="13.35" customHeight="1" x14ac:dyDescent="0.2"/>
    <row r="77" spans="1:9" s="3" customFormat="1" ht="12.2" customHeight="1" x14ac:dyDescent="0.2">
      <c r="A77" s="4" t="s">
        <v>68</v>
      </c>
      <c r="B77" s="4"/>
      <c r="C77" s="4"/>
      <c r="D77" s="4"/>
      <c r="E77" s="4"/>
      <c r="F77" s="4"/>
      <c r="G77" s="4"/>
      <c r="I77" s="58"/>
    </row>
    <row r="78" spans="1:9" ht="10.9" customHeight="1" x14ac:dyDescent="0.2">
      <c r="A78" s="13"/>
      <c r="B78" s="13" t="s">
        <v>69</v>
      </c>
      <c r="C78" s="13"/>
      <c r="D78" s="13"/>
      <c r="E78" s="13"/>
      <c r="F78" s="13"/>
      <c r="G78" s="13"/>
    </row>
    <row r="79" spans="1:9" ht="10.9" customHeight="1" x14ac:dyDescent="0.2">
      <c r="B79" s="9" t="s">
        <v>70</v>
      </c>
      <c r="C79" s="9"/>
      <c r="D79" s="16">
        <v>50</v>
      </c>
      <c r="E79" s="10">
        <v>45.95</v>
      </c>
      <c r="F79" s="10">
        <v>68</v>
      </c>
      <c r="G79" s="10">
        <v>19</v>
      </c>
    </row>
    <row r="80" spans="1:9" ht="10.9" customHeight="1" x14ac:dyDescent="0.2">
      <c r="B80" s="9" t="s">
        <v>71</v>
      </c>
      <c r="C80" s="9"/>
      <c r="D80" s="16">
        <v>100</v>
      </c>
      <c r="E80" s="10">
        <v>92</v>
      </c>
      <c r="F80" s="10">
        <v>75</v>
      </c>
      <c r="G80" s="10">
        <v>210</v>
      </c>
    </row>
    <row r="81" spans="1:9" ht="10.9" customHeight="1" x14ac:dyDescent="0.2">
      <c r="B81" s="11" t="s">
        <v>72</v>
      </c>
      <c r="C81" s="11"/>
      <c r="D81" s="12">
        <f>SUM(D79:D80)</f>
        <v>150</v>
      </c>
      <c r="E81" s="12">
        <f>SUM(E79:E80)</f>
        <v>137.94999999999999</v>
      </c>
      <c r="F81" s="12">
        <f>SUM(F79:F80)</f>
        <v>143</v>
      </c>
      <c r="G81" s="12">
        <f>SUM(G79:G80)</f>
        <v>229</v>
      </c>
    </row>
    <row r="82" spans="1:9" ht="10.9" customHeight="1" x14ac:dyDescent="0.2">
      <c r="A82" s="13"/>
      <c r="B82" s="13" t="s">
        <v>73</v>
      </c>
      <c r="C82" s="13"/>
      <c r="D82" s="13"/>
      <c r="E82" s="13"/>
      <c r="F82" s="13"/>
      <c r="G82" s="13"/>
    </row>
    <row r="83" spans="1:9" ht="10.9" customHeight="1" x14ac:dyDescent="0.2">
      <c r="B83" s="9" t="s">
        <v>74</v>
      </c>
      <c r="C83" s="9"/>
      <c r="D83" s="16">
        <v>1000</v>
      </c>
      <c r="E83" s="10">
        <v>426.81</v>
      </c>
      <c r="F83" s="10">
        <v>1500</v>
      </c>
      <c r="G83" s="10">
        <v>761.29</v>
      </c>
    </row>
    <row r="84" spans="1:9" ht="10.9" customHeight="1" x14ac:dyDescent="0.2">
      <c r="B84" s="9" t="s">
        <v>75</v>
      </c>
      <c r="C84" s="9"/>
      <c r="D84" s="16">
        <v>500</v>
      </c>
      <c r="E84" s="10">
        <v>545</v>
      </c>
      <c r="F84" s="10">
        <v>250</v>
      </c>
      <c r="G84" s="10">
        <v>0</v>
      </c>
    </row>
    <row r="85" spans="1:9" ht="10.9" customHeight="1" x14ac:dyDescent="0.2">
      <c r="B85" s="9" t="s">
        <v>76</v>
      </c>
      <c r="C85" s="9"/>
      <c r="D85" s="16">
        <v>200</v>
      </c>
      <c r="E85" s="10">
        <v>186</v>
      </c>
      <c r="F85" s="10">
        <v>95</v>
      </c>
      <c r="G85" s="10">
        <v>370.79</v>
      </c>
    </row>
    <row r="86" spans="1:9" ht="10.9" customHeight="1" x14ac:dyDescent="0.2">
      <c r="B86" s="11" t="s">
        <v>77</v>
      </c>
      <c r="C86" s="11"/>
      <c r="D86" s="12">
        <f>SUM(D83:D85)</f>
        <v>1700</v>
      </c>
      <c r="E86" s="12">
        <f>SUM(E83:E85)</f>
        <v>1157.81</v>
      </c>
      <c r="F86" s="12">
        <f>SUM(F83:F85)</f>
        <v>1845</v>
      </c>
      <c r="G86" s="12">
        <f>SUM(G83:G85)</f>
        <v>1132.08</v>
      </c>
    </row>
    <row r="87" spans="1:9" ht="10.9" customHeight="1" x14ac:dyDescent="0.2">
      <c r="A87" s="11" t="s">
        <v>78</v>
      </c>
      <c r="C87" s="11"/>
      <c r="D87" s="12">
        <f>(0 + (D81 - D86))</f>
        <v>-1550</v>
      </c>
      <c r="E87" s="12">
        <f>(0 + (E81 - E86))</f>
        <v>-1019.8599999999999</v>
      </c>
      <c r="F87" s="12">
        <f>(0 + (F81 - F86))</f>
        <v>-1702</v>
      </c>
      <c r="G87" s="12">
        <f>(0 + (G81 - G86))</f>
        <v>-903.07999999999993</v>
      </c>
      <c r="I87" s="57" t="s">
        <v>140</v>
      </c>
    </row>
    <row r="88" spans="1:9" ht="13.35" customHeight="1" x14ac:dyDescent="0.2"/>
    <row r="89" spans="1:9" s="3" customFormat="1" ht="12.2" customHeight="1" x14ac:dyDescent="0.2">
      <c r="A89" s="4"/>
      <c r="B89" s="5" t="s">
        <v>2</v>
      </c>
      <c r="C89" s="6"/>
      <c r="D89" s="6" t="str">
        <f>D$4</f>
        <v>2026 BGT</v>
      </c>
      <c r="E89" s="6" t="str">
        <f t="shared" ref="E89:G89" si="20">E$4</f>
        <v>YE 2025 FYF</v>
      </c>
      <c r="F89" s="6" t="str">
        <f t="shared" si="20"/>
        <v>2025 BGT</v>
      </c>
      <c r="G89" s="6" t="str">
        <f t="shared" si="20"/>
        <v>YE 2024 ACT</v>
      </c>
      <c r="I89" s="58"/>
    </row>
    <row r="90" spans="1:9" ht="13.35" customHeight="1" x14ac:dyDescent="0.2"/>
    <row r="91" spans="1:9" s="3" customFormat="1" ht="12.2" customHeight="1" x14ac:dyDescent="0.2">
      <c r="A91" s="4" t="s">
        <v>12</v>
      </c>
      <c r="B91" s="4"/>
      <c r="C91" s="4"/>
      <c r="D91" s="4"/>
      <c r="E91" s="4"/>
      <c r="F91" s="4"/>
      <c r="G91" s="4"/>
      <c r="I91" s="58"/>
    </row>
    <row r="92" spans="1:9" ht="10.9" customHeight="1" x14ac:dyDescent="0.2">
      <c r="B92" s="7" t="s">
        <v>79</v>
      </c>
      <c r="C92" s="7"/>
      <c r="D92" s="8">
        <f>D79-D83-D84</f>
        <v>-1450</v>
      </c>
      <c r="E92" s="8">
        <f t="shared" ref="E92:G92" si="21">E79-E83-E84</f>
        <v>-925.86</v>
      </c>
      <c r="F92" s="8">
        <f t="shared" si="21"/>
        <v>-1682</v>
      </c>
      <c r="G92" s="8">
        <f t="shared" si="21"/>
        <v>-742.29</v>
      </c>
    </row>
    <row r="93" spans="1:9" ht="10.9" customHeight="1" x14ac:dyDescent="0.2">
      <c r="B93" s="9" t="s">
        <v>80</v>
      </c>
      <c r="C93" s="9"/>
      <c r="D93" s="10">
        <f>D87-D92</f>
        <v>-100</v>
      </c>
      <c r="E93" s="10">
        <f t="shared" ref="E93:G93" si="22">E87-E92</f>
        <v>-93.999999999999886</v>
      </c>
      <c r="F93" s="10">
        <f t="shared" si="22"/>
        <v>-20</v>
      </c>
      <c r="G93" s="10">
        <f t="shared" si="22"/>
        <v>-160.78999999999996</v>
      </c>
    </row>
    <row r="94" spans="1:9" ht="10.9" customHeight="1" x14ac:dyDescent="0.2">
      <c r="A94" s="11" t="s">
        <v>78</v>
      </c>
      <c r="C94" s="11"/>
      <c r="D94" s="12">
        <f>SUM(D92:D93)</f>
        <v>-1550</v>
      </c>
      <c r="E94" s="12">
        <f>SUM(E92:E93)</f>
        <v>-1019.8599999999999</v>
      </c>
      <c r="F94" s="12">
        <f>SUM(F92:F93)</f>
        <v>-1702</v>
      </c>
      <c r="G94" s="12">
        <f>SUM(G92:G93)</f>
        <v>-903.07999999999993</v>
      </c>
    </row>
    <row r="95" spans="1:9" ht="13.35" customHeight="1" x14ac:dyDescent="0.2"/>
    <row r="96" spans="1:9" s="3" customFormat="1" ht="12.2" customHeight="1" x14ac:dyDescent="0.2">
      <c r="A96" s="4"/>
      <c r="B96" s="5" t="s">
        <v>2</v>
      </c>
      <c r="C96" s="6"/>
      <c r="D96" s="6" t="str">
        <f>D$4</f>
        <v>2026 BGT</v>
      </c>
      <c r="E96" s="6" t="str">
        <f t="shared" ref="E96:G96" si="23">E$4</f>
        <v>YE 2025 FYF</v>
      </c>
      <c r="F96" s="6" t="str">
        <f t="shared" si="23"/>
        <v>2025 BGT</v>
      </c>
      <c r="G96" s="6" t="str">
        <f t="shared" si="23"/>
        <v>YE 2024 ACT</v>
      </c>
      <c r="I96" s="58"/>
    </row>
    <row r="97" spans="1:9" ht="13.35" customHeight="1" x14ac:dyDescent="0.2"/>
    <row r="98" spans="1:9" s="3" customFormat="1" ht="12.2" customHeight="1" x14ac:dyDescent="0.2">
      <c r="A98" s="4" t="s">
        <v>81</v>
      </c>
      <c r="B98" s="4"/>
      <c r="C98" s="4"/>
      <c r="D98" s="4"/>
      <c r="E98" s="4"/>
      <c r="F98" s="4"/>
      <c r="G98" s="4"/>
      <c r="I98" s="58"/>
    </row>
    <row r="99" spans="1:9" ht="10.9" customHeight="1" x14ac:dyDescent="0.2">
      <c r="A99" s="13"/>
      <c r="B99" s="13" t="s">
        <v>82</v>
      </c>
      <c r="C99" s="13"/>
      <c r="D99" s="13"/>
      <c r="E99" s="13"/>
      <c r="F99" s="13"/>
      <c r="G99" s="13"/>
    </row>
    <row r="100" spans="1:9" ht="10.9" customHeight="1" x14ac:dyDescent="0.2">
      <c r="B100" s="9" t="s">
        <v>83</v>
      </c>
      <c r="C100" s="9"/>
      <c r="D100" s="16">
        <v>750</v>
      </c>
      <c r="E100" s="10">
        <v>303.7</v>
      </c>
      <c r="F100" s="10">
        <v>750</v>
      </c>
      <c r="G100" s="10">
        <v>483.4</v>
      </c>
    </row>
    <row r="101" spans="1:9" ht="10.9" customHeight="1" x14ac:dyDescent="0.2">
      <c r="B101" s="9" t="s">
        <v>84</v>
      </c>
      <c r="C101" s="9"/>
      <c r="D101" s="16">
        <v>-750</v>
      </c>
      <c r="E101" s="10">
        <v>-481.75</v>
      </c>
      <c r="F101" s="10">
        <v>-750</v>
      </c>
      <c r="G101" s="10">
        <v>-412.7</v>
      </c>
    </row>
    <row r="102" spans="1:9" ht="10.9" customHeight="1" x14ac:dyDescent="0.2">
      <c r="B102" s="11" t="s">
        <v>85</v>
      </c>
      <c r="C102" s="11"/>
      <c r="D102" s="12">
        <f>SUM(D100:D101)</f>
        <v>0</v>
      </c>
      <c r="E102" s="12">
        <f>SUM(E100:E101)</f>
        <v>-178.05</v>
      </c>
      <c r="F102" s="12">
        <f>SUM(F100:F101)</f>
        <v>0</v>
      </c>
      <c r="G102" s="12">
        <f>SUM(G100:G101)</f>
        <v>70.699999999999989</v>
      </c>
    </row>
    <row r="103" spans="1:9" ht="10.9" customHeight="1" x14ac:dyDescent="0.2">
      <c r="B103" s="9" t="s">
        <v>86</v>
      </c>
      <c r="C103" s="9"/>
      <c r="D103" s="16">
        <v>0</v>
      </c>
      <c r="E103" s="10">
        <v>0</v>
      </c>
      <c r="F103" s="10">
        <v>0</v>
      </c>
      <c r="G103" s="10">
        <v>12.4</v>
      </c>
    </row>
    <row r="104" spans="1:9" ht="10.9" customHeight="1" x14ac:dyDescent="0.2">
      <c r="A104" s="11" t="s">
        <v>87</v>
      </c>
      <c r="C104" s="11"/>
      <c r="D104" s="12">
        <f>(D103 + D102)</f>
        <v>0</v>
      </c>
      <c r="E104" s="12">
        <f>(E103 + E102)</f>
        <v>-178.05</v>
      </c>
      <c r="F104" s="12">
        <f>(F103 + F102)</f>
        <v>0</v>
      </c>
      <c r="G104" s="12">
        <f>(G103 + G102)</f>
        <v>83.1</v>
      </c>
      <c r="I104" s="57" t="s">
        <v>141</v>
      </c>
    </row>
    <row r="105" spans="1:9" ht="13.35" customHeight="1" x14ac:dyDescent="0.2"/>
    <row r="106" spans="1:9" s="3" customFormat="1" ht="12.2" customHeight="1" x14ac:dyDescent="0.2">
      <c r="A106" s="4"/>
      <c r="B106" s="5" t="s">
        <v>2</v>
      </c>
      <c r="C106" s="6"/>
      <c r="D106" s="6" t="str">
        <f>D$4</f>
        <v>2026 BGT</v>
      </c>
      <c r="E106" s="6" t="str">
        <f t="shared" ref="E106:G106" si="24">E$4</f>
        <v>YE 2025 FYF</v>
      </c>
      <c r="F106" s="6" t="str">
        <f t="shared" si="24"/>
        <v>2025 BGT</v>
      </c>
      <c r="G106" s="6" t="str">
        <f t="shared" si="24"/>
        <v>YE 2024 ACT</v>
      </c>
      <c r="I106" s="58"/>
    </row>
    <row r="107" spans="1:9" ht="13.35" customHeight="1" x14ac:dyDescent="0.2"/>
    <row r="108" spans="1:9" s="3" customFormat="1" ht="12.2" customHeight="1" x14ac:dyDescent="0.2">
      <c r="A108" s="4" t="s">
        <v>88</v>
      </c>
      <c r="B108" s="4"/>
      <c r="C108" s="4"/>
      <c r="D108" s="4"/>
      <c r="E108" s="4"/>
      <c r="F108" s="4"/>
      <c r="G108" s="4"/>
      <c r="I108" s="58"/>
    </row>
    <row r="109" spans="1:9" ht="10.9" customHeight="1" x14ac:dyDescent="0.2">
      <c r="A109" s="13"/>
      <c r="B109" s="13" t="s">
        <v>89</v>
      </c>
      <c r="C109" s="13"/>
      <c r="D109" s="13"/>
      <c r="E109" s="13"/>
      <c r="F109" s="13"/>
      <c r="G109" s="13"/>
    </row>
    <row r="110" spans="1:9" ht="10.9" customHeight="1" x14ac:dyDescent="0.2">
      <c r="B110" s="9" t="s">
        <v>90</v>
      </c>
      <c r="C110" s="9"/>
      <c r="D110" s="16">
        <v>2000</v>
      </c>
      <c r="E110" s="16">
        <v>2000</v>
      </c>
      <c r="F110" s="10">
        <v>2000</v>
      </c>
      <c r="G110" s="10">
        <v>0</v>
      </c>
    </row>
    <row r="111" spans="1:9" ht="10.9" customHeight="1" x14ac:dyDescent="0.2">
      <c r="B111" s="9" t="s">
        <v>91</v>
      </c>
      <c r="C111" s="9"/>
      <c r="D111" s="17">
        <f>D37*0.5</f>
        <v>200</v>
      </c>
      <c r="E111" s="16">
        <f t="shared" ref="E111:G111" si="25">E37*0.5</f>
        <v>183.5</v>
      </c>
      <c r="F111" s="17">
        <f t="shared" si="25"/>
        <v>175</v>
      </c>
      <c r="G111" s="17">
        <f t="shared" si="25"/>
        <v>218.25</v>
      </c>
    </row>
    <row r="112" spans="1:9" ht="10.9" customHeight="1" x14ac:dyDescent="0.2">
      <c r="B112" s="9" t="s">
        <v>92</v>
      </c>
      <c r="C112" s="9"/>
      <c r="D112" s="16">
        <v>400</v>
      </c>
      <c r="E112" s="16">
        <v>400</v>
      </c>
      <c r="F112" s="10">
        <v>750</v>
      </c>
      <c r="G112" s="10">
        <v>400</v>
      </c>
    </row>
    <row r="113" spans="1:9" ht="10.9" customHeight="1" x14ac:dyDescent="0.2">
      <c r="B113" s="9" t="s">
        <v>93</v>
      </c>
      <c r="C113" s="9"/>
      <c r="D113" s="16">
        <v>500</v>
      </c>
      <c r="E113" s="16">
        <v>500</v>
      </c>
      <c r="F113" s="10">
        <v>750</v>
      </c>
      <c r="G113" s="10">
        <v>500</v>
      </c>
    </row>
    <row r="114" spans="1:9" ht="10.9" customHeight="1" x14ac:dyDescent="0.2">
      <c r="B114" s="9" t="s">
        <v>94</v>
      </c>
      <c r="C114" s="9"/>
      <c r="D114" s="16">
        <v>0</v>
      </c>
      <c r="E114" s="16">
        <v>0</v>
      </c>
      <c r="F114" s="10">
        <v>0</v>
      </c>
      <c r="G114" s="10">
        <v>1000</v>
      </c>
    </row>
    <row r="115" spans="1:9" ht="10.9" customHeight="1" x14ac:dyDescent="0.2">
      <c r="B115" s="9" t="s">
        <v>95</v>
      </c>
      <c r="C115" s="9"/>
      <c r="D115" s="16">
        <v>100</v>
      </c>
      <c r="E115" s="16">
        <v>50</v>
      </c>
      <c r="F115" s="10">
        <v>100</v>
      </c>
      <c r="G115" s="10">
        <v>40</v>
      </c>
    </row>
    <row r="116" spans="1:9" ht="10.9" customHeight="1" x14ac:dyDescent="0.2">
      <c r="B116" s="11" t="s">
        <v>96</v>
      </c>
      <c r="C116" s="11"/>
      <c r="D116" s="12">
        <f>SUM(D110:D115)</f>
        <v>3200</v>
      </c>
      <c r="E116" s="12">
        <f>SUM(E110:E115)</f>
        <v>3133.5</v>
      </c>
      <c r="F116" s="12">
        <f>SUM(F110:F115)</f>
        <v>3775</v>
      </c>
      <c r="G116" s="12">
        <f>SUM(G110:G115)</f>
        <v>2158.25</v>
      </c>
    </row>
    <row r="117" spans="1:9" ht="10.9" customHeight="1" x14ac:dyDescent="0.2">
      <c r="B117" s="9" t="s">
        <v>97</v>
      </c>
      <c r="C117" s="9"/>
      <c r="D117" s="16">
        <v>150</v>
      </c>
      <c r="E117" s="16">
        <v>0</v>
      </c>
      <c r="F117" s="10">
        <v>150</v>
      </c>
      <c r="G117" s="10">
        <v>100</v>
      </c>
    </row>
    <row r="118" spans="1:9" ht="10.9" customHeight="1" x14ac:dyDescent="0.2">
      <c r="A118" s="11" t="s">
        <v>98</v>
      </c>
      <c r="C118" s="11"/>
      <c r="D118" s="12">
        <f>(D117 + D116)</f>
        <v>3350</v>
      </c>
      <c r="E118" s="12">
        <f>(E117 + E116)</f>
        <v>3133.5</v>
      </c>
      <c r="F118" s="12">
        <f>(F117 + F116)</f>
        <v>3925</v>
      </c>
      <c r="G118" s="12">
        <f>(G117 + G116)</f>
        <v>2258.25</v>
      </c>
      <c r="I118" s="57" t="s">
        <v>147</v>
      </c>
    </row>
    <row r="119" spans="1:9" ht="13.35" customHeight="1" x14ac:dyDescent="0.2"/>
    <row r="120" spans="1:9" s="3" customFormat="1" ht="12.2" customHeight="1" x14ac:dyDescent="0.2">
      <c r="A120" s="4"/>
      <c r="B120" s="5" t="s">
        <v>2</v>
      </c>
      <c r="C120" s="6"/>
      <c r="D120" s="6" t="str">
        <f>D$4</f>
        <v>2026 BGT</v>
      </c>
      <c r="E120" s="6" t="str">
        <f t="shared" ref="E120:G120" si="26">E$4</f>
        <v>YE 2025 FYF</v>
      </c>
      <c r="F120" s="6" t="str">
        <f t="shared" si="26"/>
        <v>2025 BGT</v>
      </c>
      <c r="G120" s="6" t="str">
        <f t="shared" si="26"/>
        <v>YE 2024 ACT</v>
      </c>
      <c r="I120" s="58"/>
    </row>
    <row r="121" spans="1:9" ht="13.35" customHeight="1" x14ac:dyDescent="0.2"/>
    <row r="122" spans="1:9" s="3" customFormat="1" ht="12.2" customHeight="1" x14ac:dyDescent="0.2">
      <c r="A122" s="4" t="s">
        <v>99</v>
      </c>
      <c r="B122" s="4"/>
      <c r="C122" s="4"/>
      <c r="D122" s="4"/>
      <c r="E122" s="4"/>
      <c r="F122" s="4"/>
      <c r="G122" s="4"/>
      <c r="I122" s="58"/>
    </row>
    <row r="123" spans="1:9" ht="10.9" customHeight="1" x14ac:dyDescent="0.2">
      <c r="A123" s="13"/>
      <c r="B123" s="13" t="s">
        <v>100</v>
      </c>
      <c r="C123" s="13"/>
      <c r="D123" s="13"/>
      <c r="E123" s="13"/>
      <c r="F123" s="13"/>
      <c r="G123" s="13"/>
    </row>
    <row r="124" spans="1:9" ht="10.9" customHeight="1" x14ac:dyDescent="0.2">
      <c r="B124" s="9" t="s">
        <v>101</v>
      </c>
      <c r="C124" s="9"/>
      <c r="D124" s="16">
        <v>100</v>
      </c>
      <c r="E124" s="10">
        <v>0</v>
      </c>
      <c r="F124" s="10">
        <v>100</v>
      </c>
      <c r="G124" s="10">
        <v>75</v>
      </c>
    </row>
    <row r="125" spans="1:9" ht="10.9" customHeight="1" x14ac:dyDescent="0.2">
      <c r="B125" s="11" t="s">
        <v>102</v>
      </c>
      <c r="C125" s="11"/>
      <c r="D125" s="12">
        <f>D124</f>
        <v>100</v>
      </c>
      <c r="E125" s="12">
        <f>E124</f>
        <v>0</v>
      </c>
      <c r="F125" s="12">
        <f>F124</f>
        <v>100</v>
      </c>
      <c r="G125" s="12">
        <f>G124</f>
        <v>75</v>
      </c>
    </row>
    <row r="126" spans="1:9" ht="10.9" customHeight="1" x14ac:dyDescent="0.2">
      <c r="A126" s="11" t="s">
        <v>103</v>
      </c>
      <c r="C126" s="11"/>
      <c r="D126" s="12">
        <f>(0 + (-D125))</f>
        <v>-100</v>
      </c>
      <c r="E126" s="12">
        <f>(0 + (-E125))</f>
        <v>0</v>
      </c>
      <c r="F126" s="12">
        <f>(0 + (-F125))</f>
        <v>-100</v>
      </c>
      <c r="G126" s="12">
        <f>(0 + (-G125))</f>
        <v>-75</v>
      </c>
      <c r="I126" s="57" t="s">
        <v>151</v>
      </c>
    </row>
    <row r="127" spans="1:9" ht="13.35" customHeight="1" x14ac:dyDescent="0.2"/>
    <row r="128" spans="1:9" s="3" customFormat="1" ht="12.2" customHeight="1" x14ac:dyDescent="0.2">
      <c r="A128" s="4"/>
      <c r="B128" s="5" t="s">
        <v>2</v>
      </c>
      <c r="C128" s="6"/>
      <c r="D128" s="6" t="str">
        <f>D$4</f>
        <v>2026 BGT</v>
      </c>
      <c r="E128" s="6" t="str">
        <f t="shared" ref="E128:G128" si="27">E$4</f>
        <v>YE 2025 FYF</v>
      </c>
      <c r="F128" s="6" t="str">
        <f t="shared" si="27"/>
        <v>2025 BGT</v>
      </c>
      <c r="G128" s="6" t="str">
        <f t="shared" si="27"/>
        <v>YE 2024 ACT</v>
      </c>
      <c r="I128" s="58"/>
    </row>
    <row r="129" spans="1:9" ht="13.35" customHeight="1" x14ac:dyDescent="0.2"/>
    <row r="130" spans="1:9" s="3" customFormat="1" ht="12.2" customHeight="1" x14ac:dyDescent="0.2">
      <c r="A130" s="4" t="s">
        <v>104</v>
      </c>
      <c r="B130" s="4"/>
      <c r="C130" s="4"/>
      <c r="D130" s="4"/>
      <c r="E130" s="4"/>
      <c r="F130" s="4"/>
      <c r="G130" s="4"/>
      <c r="I130" s="58"/>
    </row>
    <row r="131" spans="1:9" ht="10.9" customHeight="1" x14ac:dyDescent="0.2">
      <c r="B131" s="7" t="s">
        <v>105</v>
      </c>
      <c r="C131" s="7"/>
      <c r="D131" s="15">
        <f>E131*1.02</f>
        <v>3592.7256000000002</v>
      </c>
      <c r="E131" s="8">
        <v>3522.28</v>
      </c>
      <c r="F131" s="8">
        <v>3585</v>
      </c>
      <c r="G131" s="8">
        <v>3514.11</v>
      </c>
    </row>
    <row r="132" spans="1:9" ht="10.9" customHeight="1" x14ac:dyDescent="0.2">
      <c r="B132" s="9" t="s">
        <v>106</v>
      </c>
      <c r="C132" s="9"/>
      <c r="D132" s="15">
        <f>E132*1.02</f>
        <v>2040</v>
      </c>
      <c r="E132" s="16">
        <v>2000</v>
      </c>
      <c r="F132" s="10">
        <v>1938</v>
      </c>
      <c r="G132" s="10">
        <v>1663.41</v>
      </c>
    </row>
    <row r="133" spans="1:9" ht="10.9" customHeight="1" x14ac:dyDescent="0.2">
      <c r="A133" s="11" t="s">
        <v>107</v>
      </c>
      <c r="C133" s="11"/>
      <c r="D133" s="12">
        <f>SUM(D131:D132)</f>
        <v>5632.7255999999998</v>
      </c>
      <c r="E133" s="12">
        <f>SUM(E131:E132)</f>
        <v>5522.2800000000007</v>
      </c>
      <c r="F133" s="12">
        <f>SUM(F131:F132)</f>
        <v>5523</v>
      </c>
      <c r="G133" s="12">
        <f>SUM(G131:G132)</f>
        <v>5177.5200000000004</v>
      </c>
      <c r="I133" s="57" t="s">
        <v>143</v>
      </c>
    </row>
    <row r="134" spans="1:9" ht="13.35" customHeight="1" x14ac:dyDescent="0.2"/>
    <row r="135" spans="1:9" s="3" customFormat="1" ht="12.2" customHeight="1" x14ac:dyDescent="0.2">
      <c r="A135" s="4"/>
      <c r="B135" s="5" t="s">
        <v>2</v>
      </c>
      <c r="C135" s="6"/>
      <c r="D135" s="6" t="str">
        <f>D$4</f>
        <v>2026 BGT</v>
      </c>
      <c r="E135" s="6" t="str">
        <f t="shared" ref="E135:G135" si="28">E$4</f>
        <v>YE 2025 FYF</v>
      </c>
      <c r="F135" s="6" t="str">
        <f t="shared" si="28"/>
        <v>2025 BGT</v>
      </c>
      <c r="G135" s="6" t="str">
        <f t="shared" si="28"/>
        <v>YE 2024 ACT</v>
      </c>
      <c r="I135" s="58"/>
    </row>
    <row r="136" spans="1:9" ht="13.35" customHeight="1" x14ac:dyDescent="0.2"/>
    <row r="137" spans="1:9" s="3" customFormat="1" ht="12.2" customHeight="1" x14ac:dyDescent="0.2">
      <c r="A137" s="4" t="s">
        <v>108</v>
      </c>
      <c r="B137" s="4"/>
      <c r="C137" s="4"/>
      <c r="D137" s="4"/>
      <c r="E137" s="4"/>
      <c r="F137" s="4"/>
      <c r="G137" s="4"/>
      <c r="I137" s="58"/>
    </row>
    <row r="138" spans="1:9" ht="10.9" customHeight="1" x14ac:dyDescent="0.2">
      <c r="A138" s="13"/>
      <c r="B138" s="13" t="s">
        <v>29</v>
      </c>
      <c r="C138" s="13"/>
      <c r="D138" s="13"/>
      <c r="E138" s="13"/>
      <c r="F138" s="13"/>
      <c r="G138" s="13"/>
    </row>
    <row r="139" spans="1:9" ht="10.9" customHeight="1" x14ac:dyDescent="0.2">
      <c r="B139" s="9" t="s">
        <v>109</v>
      </c>
      <c r="C139" s="9"/>
      <c r="D139" s="16">
        <v>100</v>
      </c>
      <c r="E139" s="10">
        <v>0</v>
      </c>
      <c r="F139" s="10">
        <v>250</v>
      </c>
      <c r="G139" s="10">
        <v>115.99</v>
      </c>
    </row>
    <row r="140" spans="1:9" ht="10.9" customHeight="1" x14ac:dyDescent="0.2">
      <c r="B140" s="9" t="s">
        <v>110</v>
      </c>
      <c r="C140" s="9"/>
      <c r="D140" s="16">
        <v>1000</v>
      </c>
      <c r="E140" s="10">
        <v>873.6</v>
      </c>
      <c r="F140" s="10">
        <v>1000</v>
      </c>
      <c r="G140" s="10">
        <v>440</v>
      </c>
      <c r="I140" s="57" t="s">
        <v>148</v>
      </c>
    </row>
    <row r="141" spans="1:9" ht="10.9" customHeight="1" x14ac:dyDescent="0.2">
      <c r="B141" s="9" t="s">
        <v>111</v>
      </c>
      <c r="C141" s="9"/>
      <c r="D141" s="16">
        <v>100</v>
      </c>
      <c r="E141" s="10">
        <v>0</v>
      </c>
      <c r="F141" s="10">
        <v>100</v>
      </c>
      <c r="G141" s="10">
        <v>0</v>
      </c>
    </row>
    <row r="142" spans="1:9" ht="10.9" customHeight="1" x14ac:dyDescent="0.2">
      <c r="B142" s="11" t="s">
        <v>112</v>
      </c>
      <c r="C142" s="11"/>
      <c r="D142" s="12">
        <f>SUM(D139:D141)</f>
        <v>1200</v>
      </c>
      <c r="E142" s="12">
        <f>SUM(E139:E141)</f>
        <v>873.6</v>
      </c>
      <c r="F142" s="12">
        <f>SUM(F139:F141)</f>
        <v>1350</v>
      </c>
      <c r="G142" s="12">
        <f>SUM(G139:G141)</f>
        <v>555.99</v>
      </c>
    </row>
    <row r="143" spans="1:9" ht="10.9" customHeight="1" x14ac:dyDescent="0.2">
      <c r="A143" s="13"/>
      <c r="B143" s="13" t="s">
        <v>31</v>
      </c>
      <c r="C143" s="13"/>
      <c r="D143" s="13"/>
      <c r="E143" s="13"/>
      <c r="F143" s="13"/>
      <c r="G143" s="13"/>
    </row>
    <row r="144" spans="1:9" ht="10.9" customHeight="1" x14ac:dyDescent="0.2">
      <c r="B144" s="9" t="s">
        <v>113</v>
      </c>
      <c r="C144" s="9"/>
      <c r="D144" s="16">
        <v>160</v>
      </c>
      <c r="E144" s="16">
        <v>150</v>
      </c>
      <c r="F144" s="10">
        <v>160</v>
      </c>
      <c r="G144" s="10">
        <v>155.88</v>
      </c>
    </row>
    <row r="145" spans="1:9" ht="10.9" customHeight="1" x14ac:dyDescent="0.2">
      <c r="B145" s="9" t="s">
        <v>114</v>
      </c>
      <c r="C145" s="9"/>
      <c r="D145" s="16">
        <v>400</v>
      </c>
      <c r="E145" s="10">
        <v>385.5</v>
      </c>
      <c r="F145" s="10">
        <v>100</v>
      </c>
      <c r="G145" s="10">
        <v>120.09</v>
      </c>
    </row>
    <row r="146" spans="1:9" ht="10.9" customHeight="1" x14ac:dyDescent="0.2">
      <c r="B146" s="9" t="s">
        <v>115</v>
      </c>
      <c r="C146" s="9"/>
      <c r="D146" s="16">
        <v>400</v>
      </c>
      <c r="E146" s="10">
        <v>372.97</v>
      </c>
      <c r="F146" s="10">
        <v>750</v>
      </c>
      <c r="G146" s="10">
        <v>225.55</v>
      </c>
    </row>
    <row r="147" spans="1:9" ht="10.9" customHeight="1" x14ac:dyDescent="0.2">
      <c r="B147" s="9" t="s">
        <v>116</v>
      </c>
      <c r="C147" s="9"/>
      <c r="D147" s="16">
        <v>0</v>
      </c>
      <c r="E147" s="10">
        <v>0</v>
      </c>
      <c r="F147" s="10">
        <v>0</v>
      </c>
      <c r="G147" s="10">
        <v>-88.46</v>
      </c>
    </row>
    <row r="148" spans="1:9" ht="10.9" customHeight="1" x14ac:dyDescent="0.2">
      <c r="B148" s="9" t="s">
        <v>117</v>
      </c>
      <c r="C148" s="9"/>
      <c r="D148" s="16">
        <v>250</v>
      </c>
      <c r="E148" s="10">
        <v>107.27</v>
      </c>
      <c r="F148" s="10">
        <v>240</v>
      </c>
      <c r="G148" s="10">
        <v>2.0499999999999998</v>
      </c>
    </row>
    <row r="149" spans="1:9" ht="10.9" customHeight="1" x14ac:dyDescent="0.2">
      <c r="B149" s="9" t="s">
        <v>118</v>
      </c>
      <c r="C149" s="9"/>
      <c r="D149" s="16">
        <v>475</v>
      </c>
      <c r="E149" s="16">
        <v>475</v>
      </c>
      <c r="F149" s="10">
        <v>475</v>
      </c>
      <c r="G149" s="10">
        <v>380.61</v>
      </c>
    </row>
    <row r="150" spans="1:9" ht="10.9" customHeight="1" x14ac:dyDescent="0.2">
      <c r="B150" s="11" t="s">
        <v>119</v>
      </c>
      <c r="C150" s="11"/>
      <c r="D150" s="12">
        <f>SUM(D144:D149)</f>
        <v>1685</v>
      </c>
      <c r="E150" s="12">
        <f>SUM(E144:E149)</f>
        <v>1490.74</v>
      </c>
      <c r="F150" s="12">
        <f>SUM(F144:F149)</f>
        <v>1725</v>
      </c>
      <c r="G150" s="12">
        <f>SUM(G144:G149)</f>
        <v>795.72</v>
      </c>
    </row>
    <row r="151" spans="1:9" ht="10.9" customHeight="1" x14ac:dyDescent="0.2">
      <c r="A151" s="11" t="s">
        <v>120</v>
      </c>
      <c r="C151" s="11"/>
      <c r="D151" s="12">
        <f>(0 + (D142 + D150))</f>
        <v>2885</v>
      </c>
      <c r="E151" s="12">
        <f>(0 + (E142 + E150))</f>
        <v>2364.34</v>
      </c>
      <c r="F151" s="12">
        <f>(0 + (F142 + F150))</f>
        <v>3075</v>
      </c>
      <c r="G151" s="12">
        <f>(0 + (G142 + G150))</f>
        <v>1351.71</v>
      </c>
      <c r="I151" s="57" t="s">
        <v>149</v>
      </c>
    </row>
    <row r="152" spans="1:9" ht="13.35" customHeight="1" x14ac:dyDescent="0.2"/>
    <row r="153" spans="1:9" s="3" customFormat="1" ht="12.2" customHeight="1" x14ac:dyDescent="0.2">
      <c r="A153" s="4"/>
      <c r="B153" s="5" t="s">
        <v>2</v>
      </c>
      <c r="C153" s="6"/>
      <c r="D153" s="6" t="str">
        <f>D$4</f>
        <v>2026 BGT</v>
      </c>
      <c r="E153" s="6" t="str">
        <f t="shared" ref="E153:G153" si="29">E$4</f>
        <v>YE 2025 FYF</v>
      </c>
      <c r="F153" s="6" t="str">
        <f t="shared" si="29"/>
        <v>2025 BGT</v>
      </c>
      <c r="G153" s="6" t="str">
        <f t="shared" si="29"/>
        <v>YE 2024 ACT</v>
      </c>
      <c r="I153" s="58"/>
    </row>
    <row r="154" spans="1:9" ht="13.35" customHeight="1" x14ac:dyDescent="0.2"/>
    <row r="155" spans="1:9" s="3" customFormat="1" ht="12.2" customHeight="1" x14ac:dyDescent="0.2">
      <c r="A155" s="4" t="s">
        <v>121</v>
      </c>
      <c r="B155" s="4"/>
      <c r="C155" s="4"/>
      <c r="D155" s="4"/>
      <c r="E155" s="4"/>
      <c r="F155" s="4"/>
      <c r="G155" s="4"/>
      <c r="I155" s="58"/>
    </row>
    <row r="156" spans="1:9" ht="10.9" customHeight="1" x14ac:dyDescent="0.2">
      <c r="B156" s="7" t="s">
        <v>122</v>
      </c>
      <c r="C156" s="7"/>
      <c r="D156" s="15">
        <v>1600</v>
      </c>
      <c r="E156" s="8">
        <v>1564.8</v>
      </c>
      <c r="F156" s="8">
        <v>1700</v>
      </c>
      <c r="G156" s="8">
        <v>1674</v>
      </c>
    </row>
    <row r="157" spans="1:9" ht="10.9" customHeight="1" x14ac:dyDescent="0.2">
      <c r="B157" s="9" t="s">
        <v>123</v>
      </c>
      <c r="C157" s="9"/>
      <c r="D157" s="16">
        <v>1000</v>
      </c>
      <c r="E157" s="16">
        <f>659.5/2*3</f>
        <v>989.25</v>
      </c>
      <c r="F157" s="10">
        <v>1050</v>
      </c>
      <c r="G157" s="10">
        <v>530</v>
      </c>
    </row>
    <row r="158" spans="1:9" ht="10.9" customHeight="1" x14ac:dyDescent="0.2">
      <c r="A158" s="11" t="s">
        <v>124</v>
      </c>
      <c r="C158" s="11"/>
      <c r="D158" s="12">
        <f>SUM(D156:D157)</f>
        <v>2600</v>
      </c>
      <c r="E158" s="12">
        <f>SUM(E156:E157)</f>
        <v>2554.0500000000002</v>
      </c>
      <c r="F158" s="12">
        <f>SUM(F156:F157)</f>
        <v>2750</v>
      </c>
      <c r="G158" s="12">
        <f>SUM(G156:G157)</f>
        <v>2204</v>
      </c>
      <c r="I158" s="57" t="s">
        <v>144</v>
      </c>
    </row>
    <row r="159" spans="1:9" ht="13.35" customHeight="1" x14ac:dyDescent="0.2"/>
    <row r="160" spans="1:9" s="3" customFormat="1" ht="12.2" customHeight="1" x14ac:dyDescent="0.2">
      <c r="A160" s="4"/>
      <c r="B160" s="5" t="s">
        <v>2</v>
      </c>
      <c r="C160" s="6"/>
      <c r="D160" s="6" t="str">
        <f>D$4</f>
        <v>2026 BGT</v>
      </c>
      <c r="E160" s="6" t="str">
        <f t="shared" ref="E160:G160" si="30">E$4</f>
        <v>YE 2025 FYF</v>
      </c>
      <c r="F160" s="6" t="str">
        <f t="shared" si="30"/>
        <v>2025 BGT</v>
      </c>
      <c r="G160" s="6" t="str">
        <f t="shared" si="30"/>
        <v>YE 2024 ACT</v>
      </c>
      <c r="I160" s="58"/>
    </row>
    <row r="161" spans="1:9" ht="13.35" customHeight="1" x14ac:dyDescent="0.2"/>
    <row r="162" spans="1:9" s="3" customFormat="1" ht="12.2" customHeight="1" x14ac:dyDescent="0.2">
      <c r="A162" s="4" t="s">
        <v>125</v>
      </c>
      <c r="B162" s="4"/>
      <c r="C162" s="4"/>
      <c r="D162" s="4"/>
      <c r="E162" s="4"/>
      <c r="F162" s="4"/>
      <c r="G162" s="4"/>
      <c r="I162" s="58"/>
    </row>
    <row r="163" spans="1:9" ht="10.9" customHeight="1" x14ac:dyDescent="0.2">
      <c r="B163" s="7" t="s">
        <v>126</v>
      </c>
      <c r="C163" s="7"/>
      <c r="D163" s="15">
        <v>300</v>
      </c>
      <c r="E163" s="8">
        <v>274.87</v>
      </c>
      <c r="F163" s="8">
        <v>300</v>
      </c>
      <c r="G163" s="8">
        <v>261.10000000000002</v>
      </c>
    </row>
    <row r="164" spans="1:9" ht="10.9" customHeight="1" x14ac:dyDescent="0.2">
      <c r="B164" s="9" t="s">
        <v>127</v>
      </c>
      <c r="C164" s="9"/>
      <c r="D164" s="16">
        <v>100</v>
      </c>
      <c r="E164" s="10">
        <v>0</v>
      </c>
      <c r="F164" s="10">
        <v>50</v>
      </c>
      <c r="G164" s="10">
        <v>100</v>
      </c>
    </row>
    <row r="165" spans="1:9" ht="10.9" customHeight="1" x14ac:dyDescent="0.2">
      <c r="B165" s="9" t="s">
        <v>128</v>
      </c>
      <c r="C165" s="9"/>
      <c r="D165" s="16">
        <v>25</v>
      </c>
      <c r="E165" s="10">
        <v>40.5</v>
      </c>
      <c r="F165" s="10">
        <v>200</v>
      </c>
      <c r="G165" s="10">
        <v>226.5</v>
      </c>
      <c r="I165" s="57" t="s">
        <v>152</v>
      </c>
    </row>
    <row r="166" spans="1:9" ht="10.9" customHeight="1" x14ac:dyDescent="0.2">
      <c r="B166" s="9" t="s">
        <v>129</v>
      </c>
      <c r="C166" s="9"/>
      <c r="D166" s="16">
        <v>100</v>
      </c>
      <c r="E166" s="10">
        <v>124.9</v>
      </c>
      <c r="F166" s="10">
        <v>100</v>
      </c>
      <c r="G166" s="10">
        <v>650.59</v>
      </c>
      <c r="I166" s="57" t="s">
        <v>145</v>
      </c>
    </row>
    <row r="167" spans="1:9" ht="10.9" customHeight="1" x14ac:dyDescent="0.2">
      <c r="A167" s="11" t="s">
        <v>130</v>
      </c>
      <c r="C167" s="11"/>
      <c r="D167" s="12">
        <f>SUM(D163:D166)</f>
        <v>525</v>
      </c>
      <c r="E167" s="12">
        <f>SUM(E163:E166)</f>
        <v>440.27</v>
      </c>
      <c r="F167" s="12">
        <f>SUM(F163:F166)</f>
        <v>650</v>
      </c>
      <c r="G167" s="12">
        <f>SUM(G163:G166)</f>
        <v>1238.19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and Expenditure - BUDGET</vt:lpstr>
      <vt:lpstr>'Income and Expenditure -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Eyles</dc:creator>
  <cp:lastModifiedBy>Katherine Eyles</cp:lastModifiedBy>
  <cp:lastPrinted>2025-10-23T14:22:31Z</cp:lastPrinted>
  <dcterms:created xsi:type="dcterms:W3CDTF">2025-10-23T14:24:14Z</dcterms:created>
  <dcterms:modified xsi:type="dcterms:W3CDTF">2025-10-23T14:32:19Z</dcterms:modified>
</cp:coreProperties>
</file>